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OSFS1\Users$\jgrant\Desktop\"/>
    </mc:Choice>
  </mc:AlternateContent>
  <xr:revisionPtr revIDLastSave="0" documentId="8_{8A5B2143-5006-4A8C-A3FA-6FC41F2D4D03}" xr6:coauthVersionLast="47" xr6:coauthVersionMax="47" xr10:uidLastSave="{00000000-0000-0000-0000-000000000000}"/>
  <bookViews>
    <workbookView xWindow="-120" yWindow="-120" windowWidth="29040" windowHeight="15720" activeTab="3" xr2:uid="{34EED49D-0958-4839-BF34-04ECB45B55F9}"/>
  </bookViews>
  <sheets>
    <sheet name="Budget Overview" sheetId="1" r:id="rId1"/>
    <sheet name="Schedule of Salaries" sheetId="2" r:id="rId2"/>
    <sheet name="General Fund Revenues" sheetId="3" r:id="rId3"/>
    <sheet name="General Fund Expenses" sheetId="4" r:id="rId4"/>
    <sheet name="Highway Fund Revenues" sheetId="5" r:id="rId5"/>
    <sheet name="Highway Fund Expenditures" sheetId="6" r:id="rId6"/>
    <sheet name="Fire, Light, Library Districts" sheetId="7" r:id="rId7"/>
    <sheet name="Phoenicia Water District" sheetId="8" r:id="rId8"/>
    <sheet name="Pine Hill Water District" sheetId="9" r:id="rId9"/>
    <sheet name="Shandaken Septic District" sheetId="10" r:id="rId10"/>
  </sheets>
  <definedNames>
    <definedName name="_xlnm.Print_Area" localSheetId="0">'Budget Overview'!$A$1:$H$26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25" i="3"/>
  <c r="D24" i="3"/>
  <c r="E25" i="3"/>
  <c r="E24" i="3"/>
  <c r="D29" i="9"/>
  <c r="D28" i="9"/>
  <c r="D26" i="9"/>
  <c r="D24" i="9"/>
  <c r="D19" i="9"/>
  <c r="D13" i="9"/>
  <c r="D30" i="8"/>
  <c r="D31" i="8" s="1"/>
  <c r="D28" i="8"/>
  <c r="D25" i="8"/>
  <c r="D20" i="8"/>
  <c r="D14" i="8"/>
  <c r="D6" i="8"/>
  <c r="D52" i="7"/>
  <c r="D34" i="7"/>
  <c r="D20" i="7"/>
  <c r="D13" i="7"/>
  <c r="D6" i="7"/>
  <c r="D40" i="6"/>
  <c r="D41" i="6" s="1"/>
  <c r="D36" i="6"/>
  <c r="D30" i="6"/>
  <c r="D28" i="6"/>
  <c r="D26" i="6"/>
  <c r="D21" i="6"/>
  <c r="D11" i="6"/>
  <c r="D9" i="6"/>
  <c r="D6" i="6"/>
  <c r="D9" i="5"/>
  <c r="G7" i="1"/>
  <c r="D111" i="4" l="1"/>
  <c r="D109" i="4"/>
  <c r="D106" i="4"/>
  <c r="D99" i="4"/>
  <c r="D97" i="4"/>
  <c r="D94" i="4"/>
  <c r="D89" i="4"/>
  <c r="D86" i="4"/>
  <c r="D83" i="4"/>
  <c r="D78" i="4"/>
  <c r="D76" i="4"/>
  <c r="D74" i="4"/>
  <c r="D72" i="4"/>
  <c r="D60" i="4"/>
  <c r="D57" i="4"/>
  <c r="D48" i="4"/>
  <c r="D44" i="4"/>
  <c r="D40" i="4"/>
  <c r="D36" i="4"/>
  <c r="D34" i="4"/>
  <c r="D32" i="4"/>
  <c r="D26" i="4"/>
  <c r="D18" i="4"/>
  <c r="D16" i="4"/>
  <c r="D10" i="4"/>
  <c r="D4" i="4"/>
  <c r="C14" i="2"/>
  <c r="D14" i="2"/>
  <c r="B6" i="1" l="1"/>
  <c r="G2" i="1" l="1"/>
  <c r="G3" i="1"/>
  <c r="G4" i="1" l="1"/>
  <c r="G16" i="1"/>
  <c r="G15" i="1"/>
  <c r="E16" i="1"/>
  <c r="F16" i="1" s="1"/>
  <c r="E15" i="1"/>
  <c r="F15" i="1" s="1"/>
  <c r="E28" i="7"/>
  <c r="E24" i="7"/>
  <c r="E27" i="7"/>
  <c r="E23" i="7"/>
  <c r="C24" i="3"/>
  <c r="C2" i="1" s="1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7" i="9"/>
  <c r="E9" i="1"/>
  <c r="G9" i="1"/>
  <c r="C25" i="3"/>
  <c r="C18" i="4"/>
  <c r="C16" i="4"/>
  <c r="C111" i="4"/>
  <c r="E110" i="4"/>
  <c r="C109" i="4"/>
  <c r="C106" i="4"/>
  <c r="E105" i="4"/>
  <c r="E104" i="4"/>
  <c r="E103" i="4"/>
  <c r="E102" i="4"/>
  <c r="E101" i="4"/>
  <c r="E100" i="4"/>
  <c r="C99" i="4"/>
  <c r="E98" i="4"/>
  <c r="C97" i="4"/>
  <c r="E96" i="4"/>
  <c r="E95" i="4"/>
  <c r="C94" i="4"/>
  <c r="E93" i="4"/>
  <c r="E92" i="4"/>
  <c r="E91" i="4"/>
  <c r="E90" i="4"/>
  <c r="C89" i="4"/>
  <c r="E88" i="4"/>
  <c r="E87" i="4"/>
  <c r="E107" i="4"/>
  <c r="E108" i="4"/>
  <c r="C86" i="4"/>
  <c r="E85" i="4"/>
  <c r="E84" i="4"/>
  <c r="C83" i="4"/>
  <c r="E82" i="4"/>
  <c r="E81" i="4"/>
  <c r="E80" i="4"/>
  <c r="E79" i="4"/>
  <c r="C78" i="4"/>
  <c r="E77" i="4"/>
  <c r="C76" i="4"/>
  <c r="E75" i="4"/>
  <c r="C74" i="4"/>
  <c r="E73" i="4"/>
  <c r="C72" i="4"/>
  <c r="E70" i="4"/>
  <c r="E69" i="4"/>
  <c r="C67" i="4"/>
  <c r="C68" i="4" s="1"/>
  <c r="D68" i="4" s="1"/>
  <c r="D112" i="4" s="1"/>
  <c r="E65" i="4"/>
  <c r="E64" i="4"/>
  <c r="E63" i="4"/>
  <c r="E62" i="4"/>
  <c r="E61" i="4"/>
  <c r="C60" i="4"/>
  <c r="E59" i="4"/>
  <c r="E58" i="4"/>
  <c r="C57" i="4"/>
  <c r="E50" i="4"/>
  <c r="E56" i="4"/>
  <c r="E55" i="4"/>
  <c r="E54" i="4"/>
  <c r="E53" i="4"/>
  <c r="E52" i="4"/>
  <c r="E51" i="4"/>
  <c r="E49" i="4"/>
  <c r="C48" i="4"/>
  <c r="E47" i="4"/>
  <c r="E46" i="4"/>
  <c r="E45" i="4"/>
  <c r="E37" i="4"/>
  <c r="E38" i="4"/>
  <c r="E39" i="4"/>
  <c r="E41" i="4"/>
  <c r="E42" i="4"/>
  <c r="E43" i="4"/>
  <c r="C44" i="4"/>
  <c r="E31" i="4"/>
  <c r="E30" i="4"/>
  <c r="E29" i="4"/>
  <c r="E28" i="4"/>
  <c r="E27" i="4"/>
  <c r="E20" i="4"/>
  <c r="E21" i="4"/>
  <c r="E22" i="4"/>
  <c r="E23" i="4"/>
  <c r="E24" i="4"/>
  <c r="E25" i="4"/>
  <c r="E19" i="4"/>
  <c r="E17" i="4"/>
  <c r="E12" i="4"/>
  <c r="E13" i="4"/>
  <c r="E14" i="4"/>
  <c r="E15" i="4"/>
  <c r="C10" i="4"/>
  <c r="E6" i="4"/>
  <c r="E7" i="4"/>
  <c r="E8" i="4"/>
  <c r="E9" i="4"/>
  <c r="E5" i="4"/>
  <c r="C40" i="4"/>
  <c r="C36" i="4"/>
  <c r="E35" i="4"/>
  <c r="C34" i="4"/>
  <c r="E33" i="4"/>
  <c r="C32" i="4"/>
  <c r="C26" i="4"/>
  <c r="E11" i="4"/>
  <c r="C4" i="4"/>
  <c r="E3" i="4"/>
  <c r="E2" i="4"/>
  <c r="E3" i="1"/>
  <c r="C3" i="1"/>
  <c r="D3" i="1"/>
  <c r="C26" i="6"/>
  <c r="C21" i="6"/>
  <c r="C11" i="6"/>
  <c r="E11" i="6" s="1"/>
  <c r="C9" i="6"/>
  <c r="E9" i="6" s="1"/>
  <c r="C6" i="6"/>
  <c r="C36" i="6"/>
  <c r="C40" i="6"/>
  <c r="E40" i="6" s="1"/>
  <c r="E7" i="6"/>
  <c r="E8" i="6"/>
  <c r="E10" i="6"/>
  <c r="E12" i="6"/>
  <c r="E13" i="6"/>
  <c r="E14" i="6"/>
  <c r="E15" i="6"/>
  <c r="E16" i="6"/>
  <c r="E17" i="6"/>
  <c r="E18" i="6"/>
  <c r="E19" i="6"/>
  <c r="E20" i="6"/>
  <c r="E22" i="6"/>
  <c r="E23" i="6"/>
  <c r="E24" i="6"/>
  <c r="E25" i="6"/>
  <c r="E26" i="6"/>
  <c r="E27" i="6"/>
  <c r="E29" i="6"/>
  <c r="E30" i="6"/>
  <c r="E31" i="6"/>
  <c r="E4" i="6"/>
  <c r="E5" i="6"/>
  <c r="E32" i="6"/>
  <c r="E33" i="6"/>
  <c r="E34" i="6"/>
  <c r="E35" i="6"/>
  <c r="E37" i="6"/>
  <c r="E38" i="6"/>
  <c r="C30" i="6"/>
  <c r="C28" i="6"/>
  <c r="E28" i="6" s="1"/>
  <c r="E3" i="6"/>
  <c r="E2" i="6"/>
  <c r="E19" i="1"/>
  <c r="D19" i="1"/>
  <c r="D20" i="10"/>
  <c r="C20" i="10"/>
  <c r="D26" i="10"/>
  <c r="C26" i="10"/>
  <c r="E26" i="10" s="1"/>
  <c r="D24" i="10"/>
  <c r="C24" i="10"/>
  <c r="D17" i="10"/>
  <c r="C17" i="10"/>
  <c r="D12" i="10"/>
  <c r="C12" i="10"/>
  <c r="E12" i="10" s="1"/>
  <c r="E11" i="10"/>
  <c r="E10" i="10"/>
  <c r="D7" i="10"/>
  <c r="C7" i="10"/>
  <c r="C19" i="1" s="1"/>
  <c r="E8" i="1"/>
  <c r="E7" i="1"/>
  <c r="F7" i="1" s="1"/>
  <c r="E6" i="1"/>
  <c r="G14" i="1"/>
  <c r="E14" i="1"/>
  <c r="D14" i="1"/>
  <c r="C14" i="1"/>
  <c r="C13" i="1"/>
  <c r="G13" i="1"/>
  <c r="E13" i="1"/>
  <c r="D13" i="1"/>
  <c r="C28" i="9"/>
  <c r="E28" i="9" s="1"/>
  <c r="C26" i="9"/>
  <c r="E26" i="9" s="1"/>
  <c r="C24" i="9"/>
  <c r="E24" i="9" s="1"/>
  <c r="C19" i="9"/>
  <c r="E19" i="9" s="1"/>
  <c r="C13" i="9"/>
  <c r="E13" i="9" s="1"/>
  <c r="E9" i="9"/>
  <c r="E25" i="9"/>
  <c r="E22" i="9"/>
  <c r="E21" i="9"/>
  <c r="E20" i="9"/>
  <c r="E17" i="9"/>
  <c r="E16" i="9"/>
  <c r="E15" i="9"/>
  <c r="E14" i="9"/>
  <c r="E12" i="9"/>
  <c r="E11" i="9"/>
  <c r="E10" i="9"/>
  <c r="D6" i="9"/>
  <c r="C6" i="9"/>
  <c r="E4" i="9"/>
  <c r="E3" i="9"/>
  <c r="E2" i="9"/>
  <c r="E29" i="8"/>
  <c r="E27" i="8"/>
  <c r="E26" i="8"/>
  <c r="E24" i="8"/>
  <c r="E23" i="8"/>
  <c r="E22" i="8"/>
  <c r="E21" i="8"/>
  <c r="E19" i="8"/>
  <c r="E18" i="8"/>
  <c r="E17" i="8"/>
  <c r="E16" i="8"/>
  <c r="E15" i="8"/>
  <c r="E9" i="8"/>
  <c r="C30" i="8"/>
  <c r="E30" i="8" s="1"/>
  <c r="C28" i="8"/>
  <c r="E28" i="8" s="1"/>
  <c r="C25" i="8"/>
  <c r="E25" i="8" s="1"/>
  <c r="C20" i="8"/>
  <c r="E20" i="8" s="1"/>
  <c r="C14" i="8"/>
  <c r="E14" i="8" s="1"/>
  <c r="E13" i="8"/>
  <c r="E12" i="8"/>
  <c r="E11" i="8"/>
  <c r="E10" i="8"/>
  <c r="C6" i="8"/>
  <c r="E3" i="8"/>
  <c r="E4" i="8"/>
  <c r="E5" i="8"/>
  <c r="E2" i="8"/>
  <c r="E12" i="1"/>
  <c r="E11" i="1"/>
  <c r="B10" i="1"/>
  <c r="E10" i="1"/>
  <c r="D2" i="1"/>
  <c r="D10" i="1"/>
  <c r="G12" i="1"/>
  <c r="G11" i="1"/>
  <c r="G10" i="1"/>
  <c r="G8" i="1"/>
  <c r="G6" i="1"/>
  <c r="E51" i="7"/>
  <c r="E5" i="7"/>
  <c r="C20" i="7"/>
  <c r="C13" i="7"/>
  <c r="C6" i="7"/>
  <c r="E10" i="7"/>
  <c r="E3" i="7"/>
  <c r="E19" i="7"/>
  <c r="E18" i="7"/>
  <c r="E12" i="7"/>
  <c r="E11" i="7"/>
  <c r="C52" i="7"/>
  <c r="C46" i="7"/>
  <c r="C40" i="7"/>
  <c r="C34" i="7"/>
  <c r="E4" i="7"/>
  <c r="E50" i="7"/>
  <c r="E45" i="7"/>
  <c r="E44" i="7"/>
  <c r="E39" i="7"/>
  <c r="E38" i="7"/>
  <c r="E33" i="7"/>
  <c r="E32" i="7"/>
  <c r="C9" i="5"/>
  <c r="E2" i="5"/>
  <c r="E3" i="5"/>
  <c r="E5" i="5"/>
  <c r="E6" i="5"/>
  <c r="E7" i="5"/>
  <c r="E8" i="5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" i="3"/>
  <c r="B14" i="2"/>
  <c r="E14" i="2" s="1"/>
  <c r="E3" i="2"/>
  <c r="E4" i="2"/>
  <c r="E5" i="2"/>
  <c r="E6" i="2"/>
  <c r="E7" i="2"/>
  <c r="E8" i="2"/>
  <c r="E9" i="2"/>
  <c r="E10" i="2"/>
  <c r="E11" i="2"/>
  <c r="E12" i="2"/>
  <c r="E13" i="2"/>
  <c r="E2" i="2"/>
  <c r="C112" i="4" l="1"/>
  <c r="B2" i="1" s="1"/>
  <c r="D27" i="10"/>
  <c r="C41" i="6"/>
  <c r="B3" i="1" s="1"/>
  <c r="F3" i="1" s="1"/>
  <c r="D17" i="1"/>
  <c r="C17" i="1"/>
  <c r="D4" i="1"/>
  <c r="E4" i="1"/>
  <c r="H4" i="1" s="1"/>
  <c r="C4" i="1"/>
  <c r="G17" i="1"/>
  <c r="E17" i="1"/>
  <c r="H16" i="1"/>
  <c r="H15" i="1"/>
  <c r="H6" i="1"/>
  <c r="F9" i="1"/>
  <c r="H13" i="1"/>
  <c r="H3" i="1"/>
  <c r="F25" i="3"/>
  <c r="F6" i="1"/>
  <c r="H9" i="1"/>
  <c r="H7" i="1"/>
  <c r="H2" i="1"/>
  <c r="H11" i="1"/>
  <c r="H12" i="1"/>
  <c r="E111" i="4"/>
  <c r="E106" i="4"/>
  <c r="E99" i="4"/>
  <c r="E97" i="4"/>
  <c r="E94" i="4"/>
  <c r="E89" i="4"/>
  <c r="E74" i="4"/>
  <c r="E86" i="4"/>
  <c r="E83" i="4"/>
  <c r="E78" i="4"/>
  <c r="E60" i="4"/>
  <c r="E76" i="4"/>
  <c r="E72" i="4"/>
  <c r="E67" i="4"/>
  <c r="E66" i="4"/>
  <c r="E44" i="4"/>
  <c r="E57" i="4"/>
  <c r="E48" i="4"/>
  <c r="E40" i="4"/>
  <c r="E26" i="4"/>
  <c r="E34" i="4"/>
  <c r="E18" i="4"/>
  <c r="E36" i="4"/>
  <c r="E16" i="4"/>
  <c r="E32" i="4"/>
  <c r="E4" i="4"/>
  <c r="E10" i="4"/>
  <c r="E109" i="4"/>
  <c r="E21" i="6"/>
  <c r="E6" i="6"/>
  <c r="H14" i="1"/>
  <c r="F11" i="1"/>
  <c r="F8" i="1"/>
  <c r="C27" i="10"/>
  <c r="B19" i="1" s="1"/>
  <c r="F19" i="1" s="1"/>
  <c r="E7" i="10"/>
  <c r="H8" i="1"/>
  <c r="F12" i="1"/>
  <c r="H10" i="1"/>
  <c r="F10" i="1"/>
  <c r="D30" i="9"/>
  <c r="C29" i="9"/>
  <c r="E6" i="9"/>
  <c r="C31" i="8"/>
  <c r="E6" i="8"/>
  <c r="E9" i="5"/>
  <c r="B4" i="1" l="1"/>
  <c r="F4" i="1"/>
  <c r="H17" i="1"/>
  <c r="E112" i="4"/>
  <c r="E68" i="4"/>
  <c r="E41" i="6"/>
  <c r="C30" i="9"/>
  <c r="B14" i="1"/>
  <c r="F14" i="1" s="1"/>
  <c r="C32" i="8"/>
  <c r="B13" i="1"/>
  <c r="E31" i="8"/>
  <c r="D32" i="8"/>
  <c r="E27" i="10"/>
  <c r="E29" i="9"/>
  <c r="B17" i="1" l="1"/>
  <c r="F17" i="1" s="1"/>
  <c r="F13" i="1"/>
</calcChain>
</file>

<file path=xl/sharedStrings.xml><?xml version="1.0" encoding="utf-8"?>
<sst xmlns="http://schemas.openxmlformats.org/spreadsheetml/2006/main" count="685" uniqueCount="486">
  <si>
    <t>Office</t>
  </si>
  <si>
    <t>Supervisor</t>
  </si>
  <si>
    <t>Town Justice</t>
  </si>
  <si>
    <t>Councilperson</t>
  </si>
  <si>
    <t>Town Clerk / Tax Collector</t>
  </si>
  <si>
    <t>Highway Superintendent</t>
  </si>
  <si>
    <t>% Change In Proposed Budget</t>
  </si>
  <si>
    <t>Total Elected Salaries</t>
  </si>
  <si>
    <t>Budget Code</t>
  </si>
  <si>
    <t>Projected 2025</t>
  </si>
  <si>
    <t>A914</t>
  </si>
  <si>
    <t>A1001</t>
  </si>
  <si>
    <t>A1081</t>
  </si>
  <si>
    <t>A1090</t>
  </si>
  <si>
    <t>A1170</t>
  </si>
  <si>
    <t>Revenue</t>
  </si>
  <si>
    <t>A1120</t>
  </si>
  <si>
    <t>A1255</t>
  </si>
  <si>
    <t>A1520</t>
  </si>
  <si>
    <t>A1550</t>
  </si>
  <si>
    <t>A1640</t>
  </si>
  <si>
    <t>A2110</t>
  </si>
  <si>
    <t>A2115</t>
  </si>
  <si>
    <t>A2401</t>
  </si>
  <si>
    <t>A2410</t>
  </si>
  <si>
    <t>A2544</t>
  </si>
  <si>
    <t>A2555</t>
  </si>
  <si>
    <t>A2610</t>
  </si>
  <si>
    <t>A2625</t>
  </si>
  <si>
    <t>A2770</t>
  </si>
  <si>
    <t>A3001</t>
  </si>
  <si>
    <t>A3005</t>
  </si>
  <si>
    <t>A1113</t>
  </si>
  <si>
    <t>Appropriated Fund Balance</t>
  </si>
  <si>
    <t>Real Property Taxes</t>
  </si>
  <si>
    <t>Lieu of Taxes</t>
  </si>
  <si>
    <t>Tax Collector Interest and Penalties</t>
  </si>
  <si>
    <t>Time Warner Franchise Fee</t>
  </si>
  <si>
    <t>Ulster County Sales Tax</t>
  </si>
  <si>
    <t>Town Clerk Fees</t>
  </si>
  <si>
    <t>Police Fees</t>
  </si>
  <si>
    <t>Town Clerk Dog Fees</t>
  </si>
  <si>
    <t>Ambulance Fees</t>
  </si>
  <si>
    <t>Zoning Fees</t>
  </si>
  <si>
    <t>Planning Fees</t>
  </si>
  <si>
    <t>Interest Earned</t>
  </si>
  <si>
    <t>Rental Real Property -Clinic/Cell Tower</t>
  </si>
  <si>
    <t>Town Clerk Dog Licenses</t>
  </si>
  <si>
    <t>Building Permit Fees</t>
  </si>
  <si>
    <t>2024 Budget</t>
  </si>
  <si>
    <t>Fines and Forfeited Bail</t>
  </si>
  <si>
    <t>Forfeitures of Crime</t>
  </si>
  <si>
    <t>Miscellaneous Revenue</t>
  </si>
  <si>
    <t>State Aid, Per Capita</t>
  </si>
  <si>
    <t>State Aid, Mortgage Tax</t>
  </si>
  <si>
    <t>Short Term Rentals Licenses</t>
  </si>
  <si>
    <t>Informal Note</t>
  </si>
  <si>
    <t>* vital statistics charges, cemetary lot charges, and park fees are not included within projected revenue</t>
  </si>
  <si>
    <t>* 2023 actual reflects cash basis, not accrual basis.  Provided informationally but does not align precisely with budget year</t>
  </si>
  <si>
    <t>* grants are not included as projected general fund revenues even when previously awarded</t>
  </si>
  <si>
    <t>DOCUMENT NOTES &amp; ASSUMPTIONS</t>
  </si>
  <si>
    <t>DA914</t>
  </si>
  <si>
    <t>DA1001</t>
  </si>
  <si>
    <t>DA1081</t>
  </si>
  <si>
    <t>DA2300</t>
  </si>
  <si>
    <t>DA2401</t>
  </si>
  <si>
    <t>DA2705</t>
  </si>
  <si>
    <t>DA3501</t>
  </si>
  <si>
    <t>Real Property Tax</t>
  </si>
  <si>
    <t>In Lieu of Taxes</t>
  </si>
  <si>
    <t>Shared Services</t>
  </si>
  <si>
    <t>Gift &amp; Donation Cemetary</t>
  </si>
  <si>
    <t>State Aid, CHIPS</t>
  </si>
  <si>
    <t>F10011</t>
  </si>
  <si>
    <t>F341041</t>
  </si>
  <si>
    <t>Phoenicia Fire District</t>
  </si>
  <si>
    <t>Name</t>
  </si>
  <si>
    <t>Real Property Tax - Revenue</t>
  </si>
  <si>
    <t>District Expense</t>
  </si>
  <si>
    <t>Pine Hill Fire Company</t>
  </si>
  <si>
    <t>F10012</t>
  </si>
  <si>
    <t>F341042</t>
  </si>
  <si>
    <t>F10013</t>
  </si>
  <si>
    <t>F341043</t>
  </si>
  <si>
    <t>Highmount Fire Protection District</t>
  </si>
  <si>
    <t>Big Indian Fire District</t>
  </si>
  <si>
    <t>F10014</t>
  </si>
  <si>
    <t>F341044</t>
  </si>
  <si>
    <t>Chichester Lighting</t>
  </si>
  <si>
    <t>Pine Hill Lighting</t>
  </si>
  <si>
    <t>Phoenicia Lighting</t>
  </si>
  <si>
    <t>L9141</t>
  </si>
  <si>
    <t>L9142</t>
  </si>
  <si>
    <t>L9143</t>
  </si>
  <si>
    <t>L51823</t>
  </si>
  <si>
    <t>L51822</t>
  </si>
  <si>
    <t>L51821</t>
  </si>
  <si>
    <t>L10011</t>
  </si>
  <si>
    <t>L10012</t>
  </si>
  <si>
    <t>L10013</t>
  </si>
  <si>
    <t>District Net Change</t>
  </si>
  <si>
    <t>Source</t>
  </si>
  <si>
    <t>Estimated Revenue</t>
  </si>
  <si>
    <t>Town - General</t>
  </si>
  <si>
    <t>Highway - General</t>
  </si>
  <si>
    <t>Chichester Lighting District</t>
  </si>
  <si>
    <t>Pine Hill Lighting District</t>
  </si>
  <si>
    <t>Phoenicia Lighting District</t>
  </si>
  <si>
    <t>Special Districts</t>
  </si>
  <si>
    <t>Shandaken Septic Maintenace District</t>
  </si>
  <si>
    <t>Estimated Expense</t>
  </si>
  <si>
    <t>% Tax Change</t>
  </si>
  <si>
    <t>Phoenicia Water District</t>
  </si>
  <si>
    <t>W9142</t>
  </si>
  <si>
    <t>W10012</t>
  </si>
  <si>
    <t>W21402</t>
  </si>
  <si>
    <t>W24012</t>
  </si>
  <si>
    <t>Water Bills</t>
  </si>
  <si>
    <t>Expense</t>
  </si>
  <si>
    <t>W831012</t>
  </si>
  <si>
    <t>W831022</t>
  </si>
  <si>
    <t>W831032</t>
  </si>
  <si>
    <t>W831042</t>
  </si>
  <si>
    <t>W838912</t>
  </si>
  <si>
    <t>W19042</t>
  </si>
  <si>
    <t>W832022</t>
  </si>
  <si>
    <t>W832032</t>
  </si>
  <si>
    <t>W832042</t>
  </si>
  <si>
    <t>W990192</t>
  </si>
  <si>
    <t>W901082</t>
  </si>
  <si>
    <t>W903082</t>
  </si>
  <si>
    <t>W905582</t>
  </si>
  <si>
    <t>W906082</t>
  </si>
  <si>
    <t>W972062</t>
  </si>
  <si>
    <t>W972072</t>
  </si>
  <si>
    <t>W995092</t>
  </si>
  <si>
    <t>Total Water Administration</t>
  </si>
  <si>
    <t>Total Employee Benefits</t>
  </si>
  <si>
    <t>Total Debt Servce</t>
  </si>
  <si>
    <t>Total Transfer to Capital</t>
  </si>
  <si>
    <t>Total Expense</t>
  </si>
  <si>
    <t>Water Administrator</t>
  </si>
  <si>
    <t>Water Personal Equipment</t>
  </si>
  <si>
    <t>Water Bookkeeper</t>
  </si>
  <si>
    <t>Water Attorney</t>
  </si>
  <si>
    <t>Water Laborer</t>
  </si>
  <si>
    <t>Insurance</t>
  </si>
  <si>
    <t>Water, Contractual</t>
  </si>
  <si>
    <t>Water, Equipment &amp; Capital</t>
  </si>
  <si>
    <t>Water, Fuel/Utility</t>
  </si>
  <si>
    <t>Water Contingency</t>
  </si>
  <si>
    <t>NYS Retirement</t>
  </si>
  <si>
    <t>Social Security</t>
  </si>
  <si>
    <t>Disability</t>
  </si>
  <si>
    <t>Medical Insurance</t>
  </si>
  <si>
    <t>Installment Debt, Principal</t>
  </si>
  <si>
    <t>Installment Debt, Interest</t>
  </si>
  <si>
    <t>Transfer to Capital</t>
  </si>
  <si>
    <t>Total Revenue</t>
  </si>
  <si>
    <t>Net Budget</t>
  </si>
  <si>
    <t>Total Water Operations</t>
  </si>
  <si>
    <t>2024 ran a budget deficit</t>
  </si>
  <si>
    <t>Pine Hill Water District</t>
  </si>
  <si>
    <t>Billing Clerk</t>
  </si>
  <si>
    <t>EFC Loan</t>
  </si>
  <si>
    <t>W9141</t>
  </si>
  <si>
    <t>W10011</t>
  </si>
  <si>
    <t>W21401</t>
  </si>
  <si>
    <t>W24011</t>
  </si>
  <si>
    <t>W831011</t>
  </si>
  <si>
    <t>W831031</t>
  </si>
  <si>
    <t>W831041</t>
  </si>
  <si>
    <t>W838911</t>
  </si>
  <si>
    <t>W19041</t>
  </si>
  <si>
    <t>W832021</t>
  </si>
  <si>
    <t>W832031</t>
  </si>
  <si>
    <t>W832041</t>
  </si>
  <si>
    <t>W901081</t>
  </si>
  <si>
    <t>W903081</t>
  </si>
  <si>
    <t>W905581</t>
  </si>
  <si>
    <t>W970061</t>
  </si>
  <si>
    <t>W995091</t>
  </si>
  <si>
    <t>* Water district revenues are estimated bills for rate payers + interest</t>
  </si>
  <si>
    <t>Misc Revenue</t>
  </si>
  <si>
    <t>G9142</t>
  </si>
  <si>
    <t>G1001</t>
  </si>
  <si>
    <t>G2122</t>
  </si>
  <si>
    <t>G2389</t>
  </si>
  <si>
    <t>G2401</t>
  </si>
  <si>
    <t>Bookkeeper</t>
  </si>
  <si>
    <t>Attorney</t>
  </si>
  <si>
    <t>G17101</t>
  </si>
  <si>
    <t>G17104</t>
  </si>
  <si>
    <t>Total Septic Administration</t>
  </si>
  <si>
    <t>Administrator</t>
  </si>
  <si>
    <t>Equipment</t>
  </si>
  <si>
    <t>Total Septic Operations</t>
  </si>
  <si>
    <t>G19104</t>
  </si>
  <si>
    <t>G81101</t>
  </si>
  <si>
    <t>G81102</t>
  </si>
  <si>
    <t>G81104</t>
  </si>
  <si>
    <t>Total Septic Projects</t>
  </si>
  <si>
    <t>Engineering</t>
  </si>
  <si>
    <t>Design, Contract</t>
  </si>
  <si>
    <t>Admin Contractual</t>
  </si>
  <si>
    <t>G81301</t>
  </si>
  <si>
    <t>G81304</t>
  </si>
  <si>
    <t>G90108</t>
  </si>
  <si>
    <t>G90308</t>
  </si>
  <si>
    <t>G90558</t>
  </si>
  <si>
    <t>G99509</t>
  </si>
  <si>
    <t>* septic district is fully paid out of its own fund.  Expected to run a surplus toward future maintenance</t>
  </si>
  <si>
    <t>N/A</t>
  </si>
  <si>
    <t>* Shandaken Septic District has independent funding</t>
  </si>
  <si>
    <t>Total Personal, Contractual</t>
  </si>
  <si>
    <t>Total Improvements</t>
  </si>
  <si>
    <t>Total CHIPS Projexts</t>
  </si>
  <si>
    <t>Total Machinery &amp; Equipment</t>
  </si>
  <si>
    <t>Total Miscellaneous</t>
  </si>
  <si>
    <t>Total Sand</t>
  </si>
  <si>
    <t>Total Research</t>
  </si>
  <si>
    <t>DA51101</t>
  </si>
  <si>
    <t>DA51104</t>
  </si>
  <si>
    <t>DA51401</t>
  </si>
  <si>
    <t>DA51404</t>
  </si>
  <si>
    <t>DA51122</t>
  </si>
  <si>
    <t>DA51124</t>
  </si>
  <si>
    <t>DA51204</t>
  </si>
  <si>
    <t>DA51302</t>
  </si>
  <si>
    <t>DA513021</t>
  </si>
  <si>
    <t>DA513041</t>
  </si>
  <si>
    <t>DA513042</t>
  </si>
  <si>
    <t>DA513043</t>
  </si>
  <si>
    <t>DA513044</t>
  </si>
  <si>
    <t>DA513045</t>
  </si>
  <si>
    <t>DA513046</t>
  </si>
  <si>
    <t>DA513047</t>
  </si>
  <si>
    <t>DA14204</t>
  </si>
  <si>
    <t>DA19104</t>
  </si>
  <si>
    <t>DA19204</t>
  </si>
  <si>
    <t>DA19904</t>
  </si>
  <si>
    <t>DA51424</t>
  </si>
  <si>
    <t>DA80304</t>
  </si>
  <si>
    <t>DA91108</t>
  </si>
  <si>
    <t>DA90308</t>
  </si>
  <si>
    <t>DA90408</t>
  </si>
  <si>
    <t>DA90558</t>
  </si>
  <si>
    <t>DA90608</t>
  </si>
  <si>
    <t>DA97856</t>
  </si>
  <si>
    <t>DA97857</t>
  </si>
  <si>
    <t>DA97307</t>
  </si>
  <si>
    <t>Bond Anticipation Note (BAN) Interest</t>
  </si>
  <si>
    <t>Workman's Comp</t>
  </si>
  <si>
    <t>Health Insurance</t>
  </si>
  <si>
    <t>Research, Engineer &amp; Survey Fee</t>
  </si>
  <si>
    <t>Sand, Salt, Calcium</t>
  </si>
  <si>
    <t>Attorney, Contractual</t>
  </si>
  <si>
    <t>Unallocated Insurance</t>
  </si>
  <si>
    <t>Municipal Association Dues</t>
  </si>
  <si>
    <t>Contingency</t>
  </si>
  <si>
    <t>Machinery &amp; Equipment</t>
  </si>
  <si>
    <t>Highway Truck</t>
  </si>
  <si>
    <t>Machinery &amp; Equipment, Tires &amp; Tubes</t>
  </si>
  <si>
    <t>Machinery &amp; Equipment, Rental</t>
  </si>
  <si>
    <t>Machinery &amp; Equipment, Plow/Parts/Chain</t>
  </si>
  <si>
    <t>Machinery &amp; Equipment, Shop/Hand Tools</t>
  </si>
  <si>
    <t>Machinery &amp; Equipment, Repairs</t>
  </si>
  <si>
    <t>Machinery &amp; Equipment, Head Mechanic</t>
  </si>
  <si>
    <t>Machinery &amp; Equipment, Diesel/Gas/Fluids</t>
  </si>
  <si>
    <t>CHIPS Projects, Contractual</t>
  </si>
  <si>
    <t>Perm Imp, Pipe/Signs/Guide Rail</t>
  </si>
  <si>
    <t>Perm Imp, Signs/Guides/Road Maint.</t>
  </si>
  <si>
    <t>Miscellaneous, Contractual</t>
  </si>
  <si>
    <t>Parks, Personal Services</t>
  </si>
  <si>
    <t>Garage, Contractual</t>
  </si>
  <si>
    <t>Highway, Personal Services</t>
  </si>
  <si>
    <t>A10101</t>
  </si>
  <si>
    <t>A10104</t>
  </si>
  <si>
    <t>Town Board, Personal Services</t>
  </si>
  <si>
    <t>Town Board, Contractual</t>
  </si>
  <si>
    <t>Total Town Board</t>
  </si>
  <si>
    <t>Total Justice Court</t>
  </si>
  <si>
    <t>A111011</t>
  </si>
  <si>
    <t>A111012</t>
  </si>
  <si>
    <t>A111013</t>
  </si>
  <si>
    <t>A11102</t>
  </si>
  <si>
    <t>A11104</t>
  </si>
  <si>
    <t>Justice, Personal Svc, Secretary</t>
  </si>
  <si>
    <t>Justice, Personal Services</t>
  </si>
  <si>
    <t>Justice, Stenographer</t>
  </si>
  <si>
    <t>Justice, Equipment</t>
  </si>
  <si>
    <t>Justice, Contractual</t>
  </si>
  <si>
    <t>Total Supervisor</t>
  </si>
  <si>
    <t>A12201</t>
  </si>
  <si>
    <t>A122011</t>
  </si>
  <si>
    <t>A122012</t>
  </si>
  <si>
    <t>A12202</t>
  </si>
  <si>
    <t>A12204</t>
  </si>
  <si>
    <t>Supervisor, Personal Services</t>
  </si>
  <si>
    <t>Supervisor, Secretary/Bookkeeper</t>
  </si>
  <si>
    <t>Supervisor Asst. Secretary/Bookkeeper</t>
  </si>
  <si>
    <t>Supervisor, Equipment</t>
  </si>
  <si>
    <t>Supervisor, Contractual</t>
  </si>
  <si>
    <t>Total Independent Accounting</t>
  </si>
  <si>
    <t>Independent Accounting, Contractual</t>
  </si>
  <si>
    <t>A13154</t>
  </si>
  <si>
    <t>Assessors, Chairman, Personal Svc</t>
  </si>
  <si>
    <t>Assessors, Clerk,/ 911 Personal Svc</t>
  </si>
  <si>
    <t>Clerk's Buy Back Sick Time</t>
  </si>
  <si>
    <t>Assessors, Personal Services</t>
  </si>
  <si>
    <t>Assessors, Review Board</t>
  </si>
  <si>
    <t>Assessors, Equipment</t>
  </si>
  <si>
    <t>Assessors, Contractual</t>
  </si>
  <si>
    <t>A135511</t>
  </si>
  <si>
    <t>A135512</t>
  </si>
  <si>
    <t>A135514</t>
  </si>
  <si>
    <t>A135515</t>
  </si>
  <si>
    <t>A135516</t>
  </si>
  <si>
    <t>A13552</t>
  </si>
  <si>
    <t>A13554</t>
  </si>
  <si>
    <t>Total Assessors</t>
  </si>
  <si>
    <t>Total Town Clerk</t>
  </si>
  <si>
    <t>A141011</t>
  </si>
  <si>
    <t>A141012</t>
  </si>
  <si>
    <t>A141013</t>
  </si>
  <si>
    <t>A14102</t>
  </si>
  <si>
    <t>A14104</t>
  </si>
  <si>
    <t>Town Clerk/Tax Collector, Personal Svc</t>
  </si>
  <si>
    <t>Town Clerk, Deputy, Personal Svc</t>
  </si>
  <si>
    <t>Town Clerk, Part Time Deputy</t>
  </si>
  <si>
    <t>Town Clerk Equipment</t>
  </si>
  <si>
    <t>Town Clerk, Contractual</t>
  </si>
  <si>
    <t>A14204</t>
  </si>
  <si>
    <t>Records Mgmt, Contractual</t>
  </si>
  <si>
    <t>A14604</t>
  </si>
  <si>
    <t>Total Records Management</t>
  </si>
  <si>
    <t>A16201</t>
  </si>
  <si>
    <t>A162041</t>
  </si>
  <si>
    <t>A162042</t>
  </si>
  <si>
    <t>Maint/Bldg, Personal Services</t>
  </si>
  <si>
    <t>Maint/Bdlg, Contractual</t>
  </si>
  <si>
    <t>Maint/Bdlg, Fuel, Gas, Diesel</t>
  </si>
  <si>
    <t>Total Centralized Process</t>
  </si>
  <si>
    <t>Total Building / Maintenance</t>
  </si>
  <si>
    <t>A16504</t>
  </si>
  <si>
    <t>A16704</t>
  </si>
  <si>
    <t>A16804</t>
  </si>
  <si>
    <t>Ctrlized Communication Contractuals</t>
  </si>
  <si>
    <t>Ctrlized Process, Print/Mail, Contract</t>
  </si>
  <si>
    <t>Ctrlized Process, DP Contractual</t>
  </si>
  <si>
    <t>Spec Items, Unallocated Insurance</t>
  </si>
  <si>
    <t>Spec Items, Contingency</t>
  </si>
  <si>
    <t>Total Police</t>
  </si>
  <si>
    <t>Ambulance, Personal Svc, Chief</t>
  </si>
  <si>
    <t>A454011</t>
  </si>
  <si>
    <t>A454013</t>
  </si>
  <si>
    <t>A454014</t>
  </si>
  <si>
    <t>A45402</t>
  </si>
  <si>
    <t>A45404</t>
  </si>
  <si>
    <t>A312011</t>
  </si>
  <si>
    <t>A312012</t>
  </si>
  <si>
    <t>A312013</t>
  </si>
  <si>
    <t>A312014</t>
  </si>
  <si>
    <t>A312041</t>
  </si>
  <si>
    <t>A312042</t>
  </si>
  <si>
    <t>A312043</t>
  </si>
  <si>
    <t>A312044</t>
  </si>
  <si>
    <t>Police, Personal Svc, Full Time</t>
  </si>
  <si>
    <t>Police, Buy Back Time</t>
  </si>
  <si>
    <t>Police, Personal Svc, Part Time</t>
  </si>
  <si>
    <t>Police, Personal Svc, Chief</t>
  </si>
  <si>
    <t>Police, Contractual</t>
  </si>
  <si>
    <t>Police Uniforms</t>
  </si>
  <si>
    <t>Vehicle Expense</t>
  </si>
  <si>
    <t>Total Control of Dogs</t>
  </si>
  <si>
    <t>A35101</t>
  </si>
  <si>
    <t>A35104</t>
  </si>
  <si>
    <t>Control of Dogs, Personal Services</t>
  </si>
  <si>
    <t>Control of Dogs, Contractual</t>
  </si>
  <si>
    <t>Total Ambulance</t>
  </si>
  <si>
    <t>A454042</t>
  </si>
  <si>
    <t>A454043</t>
  </si>
  <si>
    <t>Ambulance, Personal Svc, Part Time</t>
  </si>
  <si>
    <t>Ambulance, Personal Svc, F/T</t>
  </si>
  <si>
    <t>Ambulance, Equipment</t>
  </si>
  <si>
    <t>Ambulance, Contractual</t>
  </si>
  <si>
    <t>Ambulance Uniforms</t>
  </si>
  <si>
    <t>Ambulance Education/Training Officer</t>
  </si>
  <si>
    <t>Total Highway Superintendent</t>
  </si>
  <si>
    <t>A501011</t>
  </si>
  <si>
    <t>A501012</t>
  </si>
  <si>
    <t>Supt of Highways, Personal Svc</t>
  </si>
  <si>
    <t>Supt of Highways, Pers Svc, Secretary</t>
  </si>
  <si>
    <t>Highway Secy, Pers. Svc., Overtime</t>
  </si>
  <si>
    <t>A518241</t>
  </si>
  <si>
    <t>Town Electric</t>
  </si>
  <si>
    <t>A63102</t>
  </si>
  <si>
    <t>Community Improvement</t>
  </si>
  <si>
    <t>Total Community Improvement</t>
  </si>
  <si>
    <t>A64104</t>
  </si>
  <si>
    <t>Publicity, Contractual</t>
  </si>
  <si>
    <t>Total Publicity</t>
  </si>
  <si>
    <t>A65104</t>
  </si>
  <si>
    <t>A76104</t>
  </si>
  <si>
    <t>A761041</t>
  </si>
  <si>
    <t>A761042</t>
  </si>
  <si>
    <t>Veterans, Contractual</t>
  </si>
  <si>
    <t>Program for the Aging, Contractual</t>
  </si>
  <si>
    <t>Senior Nutrition Program</t>
  </si>
  <si>
    <t>Food Pantry</t>
  </si>
  <si>
    <t>Total Recreation</t>
  </si>
  <si>
    <t>Recreation, Pers Svc</t>
  </si>
  <si>
    <t>Recreation/Parks Contractual</t>
  </si>
  <si>
    <t>A70201</t>
  </si>
  <si>
    <t>A71104</t>
  </si>
  <si>
    <t>Library, Contractual, Phoenicia</t>
  </si>
  <si>
    <t>Library, Contractual, Pine Hill</t>
  </si>
  <si>
    <t>A741041</t>
  </si>
  <si>
    <t>A741042</t>
  </si>
  <si>
    <t>Total Historic / Museum</t>
  </si>
  <si>
    <t>A75201</t>
  </si>
  <si>
    <t>A75204</t>
  </si>
  <si>
    <t>Historic/Museum, Personal Services</t>
  </si>
  <si>
    <t>Museum Contractual</t>
  </si>
  <si>
    <t>Total Building / Planning / Zoning</t>
  </si>
  <si>
    <t>A80101</t>
  </si>
  <si>
    <t>A801012</t>
  </si>
  <si>
    <t>A80104</t>
  </si>
  <si>
    <t>A86641</t>
  </si>
  <si>
    <t>Bldg. &amp; Zoning Enforcement, Pers. Serv, F/T</t>
  </si>
  <si>
    <t>ZBA/Planning/Zoning/Bldg. Sec., Pers. Serv</t>
  </si>
  <si>
    <t>Zoning Officer P/T</t>
  </si>
  <si>
    <t>Building Inspector P/T</t>
  </si>
  <si>
    <t>Total Refuse &amp; Garbage</t>
  </si>
  <si>
    <t>A81604</t>
  </si>
  <si>
    <t>A81601</t>
  </si>
  <si>
    <t>Refuse, Contractual</t>
  </si>
  <si>
    <t>Refuse, Personal Services, Recycling</t>
  </si>
  <si>
    <t>A868641</t>
  </si>
  <si>
    <t>Planning &amp; Management Development (GIS)</t>
  </si>
  <si>
    <t>Total Planning &amp; Development</t>
  </si>
  <si>
    <t>A90108</t>
  </si>
  <si>
    <t>A90308</t>
  </si>
  <si>
    <t>A90408</t>
  </si>
  <si>
    <t>A90508</t>
  </si>
  <si>
    <t>A90558</t>
  </si>
  <si>
    <t>A90608</t>
  </si>
  <si>
    <t>Emp Benefits, NY State Retirement</t>
  </si>
  <si>
    <t>Emp Benefits, Social Security</t>
  </si>
  <si>
    <t>Emp Benefits, Workman's Compensation</t>
  </si>
  <si>
    <t>Emp Benefits, NYS Unemployment</t>
  </si>
  <si>
    <t>Emp Benefits, Disability Insurance</t>
  </si>
  <si>
    <t>Emp Benefits, Hospitalization</t>
  </si>
  <si>
    <t>A97856</t>
  </si>
  <si>
    <t>A97857</t>
  </si>
  <si>
    <t>A99509</t>
  </si>
  <si>
    <t>Transfers, Capital Fund Reserve</t>
  </si>
  <si>
    <t>Total Community Programs</t>
  </si>
  <si>
    <t>Total Non-taxation revenue</t>
  </si>
  <si>
    <t>2025 Levy</t>
  </si>
  <si>
    <t xml:space="preserve"> NET Deficit / Surplus</t>
  </si>
  <si>
    <t>Training/ammunition</t>
  </si>
  <si>
    <t>Independently Funded District</t>
  </si>
  <si>
    <t>Phoenicia Library</t>
  </si>
  <si>
    <t>Pine Hill Library</t>
  </si>
  <si>
    <t>Town Total</t>
  </si>
  <si>
    <t>2025 All Districts Total</t>
  </si>
  <si>
    <t>Phoenicia Library - paid out of general fund  but not included under tax cap</t>
  </si>
  <si>
    <t>Pine Hill Library - paid out of general fund  but not included under tax cap</t>
  </si>
  <si>
    <t>Comptroller's Guidance on library funding and tax cap: https://www.osc.ny.gov/files/local-government/property-tax-cap/pdf/faqs.pdf</t>
  </si>
  <si>
    <t>* 2023 state aid per capita includes grant funding</t>
  </si>
  <si>
    <t>* grants are not included as projected highway fund revenues even when previously awarded</t>
  </si>
  <si>
    <t>Assessor Chair</t>
  </si>
  <si>
    <t>Assessor</t>
  </si>
  <si>
    <t>Salaries are not auto-calculated into general fund expenses and must be manually entered</t>
  </si>
  <si>
    <t>*Libraries are treated as special districts for the sake of budget calculations but are library associations</t>
  </si>
  <si>
    <t>* 2025 tax cap is: 4,644,783</t>
  </si>
  <si>
    <t>Budget 2025</t>
  </si>
  <si>
    <t>Projected 2026</t>
  </si>
  <si>
    <t>2026 Levy</t>
  </si>
  <si>
    <t>2025 Budget</t>
  </si>
  <si>
    <t>Proposed  2026</t>
  </si>
  <si>
    <t xml:space="preserve">  2025 Budget</t>
  </si>
  <si>
    <t>Matching funds for grants</t>
  </si>
  <si>
    <t>Added funding from Town of Lexington and Ulster County</t>
  </si>
  <si>
    <t>Proposed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</si>
</sst>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2" fillId="0" borderId="0" xfId="0" applyFont="1"/>
    <xf numFmtId="0" fontId="0" fillId="0" borderId="1" xfId="0" applyBorder="1"/>
    <xf numFmtId="10" fontId="0" fillId="0" borderId="1" xfId="2" applyNumberFormat="1" applyFont="1" applyBorder="1"/>
    <xf numFmtId="0" fontId="2" fillId="0" borderId="1" xfId="0" applyFont="1" applyBorder="1"/>
    <xf numFmtId="0" fontId="2" fillId="0" borderId="2" xfId="0" applyFont="1" applyBorder="1"/>
    <xf numFmtId="44" fontId="0" fillId="0" borderId="1" xfId="1" applyFont="1" applyBorder="1"/>
    <xf numFmtId="0" fontId="2" fillId="0" borderId="1" xfId="0" applyFont="1" applyBorder="1" applyAlignment="1">
      <alignment horizontal="center"/>
    </xf>
    <xf numFmtId="44" fontId="0" fillId="0" borderId="0" xfId="1" applyFont="1"/>
    <xf numFmtId="44" fontId="1" fillId="0" borderId="1" xfId="1" applyFont="1" applyBorder="1"/>
    <xf numFmtId="44" fontId="0" fillId="0" borderId="0" xfId="0" applyNumberFormat="1"/>
    <xf numFmtId="0" fontId="0" fillId="0" borderId="2" xfId="0" applyBorder="1"/>
    <xf numFmtId="44" fontId="0" fillId="0" borderId="2" xfId="1" applyFont="1" applyBorder="1"/>
    <xf numFmtId="44" fontId="0" fillId="0" borderId="1" xfId="0" applyNumberFormat="1" applyBorder="1"/>
    <xf numFmtId="44" fontId="0" fillId="3" borderId="1" xfId="1" applyFont="1" applyFill="1" applyBorder="1"/>
    <xf numFmtId="10" fontId="0" fillId="3" borderId="1" xfId="2" applyNumberFormat="1" applyFont="1" applyFill="1" applyBorder="1"/>
    <xf numFmtId="0" fontId="0" fillId="3" borderId="1" xfId="0" applyFill="1" applyBorder="1"/>
    <xf numFmtId="44" fontId="2" fillId="0" borderId="2" xfId="1" applyFont="1" applyBorder="1"/>
    <xf numFmtId="0" fontId="0" fillId="4" borderId="0" xfId="0" applyFill="1"/>
    <xf numFmtId="0" fontId="0" fillId="0" borderId="1" xfId="2" applyNumberFormat="1" applyFont="1" applyBorder="1" applyAlignment="1">
      <alignment horizontal="right"/>
    </xf>
    <xf numFmtId="44" fontId="0" fillId="5" borderId="1" xfId="0" applyNumberFormat="1" applyFill="1" applyBorder="1"/>
    <xf numFmtId="10" fontId="0" fillId="5" borderId="1" xfId="2" applyNumberFormat="1" applyFont="1" applyFill="1" applyBorder="1"/>
    <xf numFmtId="0" fontId="0" fillId="5" borderId="1" xfId="0" applyFill="1" applyBorder="1"/>
    <xf numFmtId="44" fontId="0" fillId="5" borderId="1" xfId="1" applyFont="1" applyFill="1" applyBorder="1"/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7" borderId="1" xfId="0" applyFill="1" applyBorder="1" applyAlignment="1">
      <alignment horizontal="left"/>
    </xf>
    <xf numFmtId="44" fontId="0" fillId="7" borderId="1" xfId="0" applyNumberFormat="1" applyFill="1" applyBorder="1"/>
    <xf numFmtId="44" fontId="0" fillId="6" borderId="1" xfId="0" applyNumberFormat="1" applyFill="1" applyBorder="1"/>
    <xf numFmtId="10" fontId="0" fillId="6" borderId="1" xfId="2" applyNumberFormat="1" applyFont="1" applyFill="1" applyBorder="1"/>
    <xf numFmtId="0" fontId="0" fillId="6" borderId="1" xfId="0" applyFill="1" applyBorder="1"/>
    <xf numFmtId="44" fontId="0" fillId="6" borderId="1" xfId="1" applyFont="1" applyFill="1" applyBorder="1"/>
    <xf numFmtId="0" fontId="0" fillId="0" borderId="7" xfId="0" applyBorder="1"/>
    <xf numFmtId="44" fontId="0" fillId="0" borderId="7" xfId="0" applyNumberFormat="1" applyBorder="1"/>
    <xf numFmtId="44" fontId="0" fillId="0" borderId="7" xfId="1" applyFont="1" applyBorder="1"/>
    <xf numFmtId="44" fontId="0" fillId="8" borderId="1" xfId="1" applyFont="1" applyFill="1" applyBorder="1"/>
    <xf numFmtId="0" fontId="0" fillId="5" borderId="0" xfId="0" applyFill="1"/>
    <xf numFmtId="0" fontId="2" fillId="9" borderId="1" xfId="0" applyFont="1" applyFill="1" applyBorder="1"/>
    <xf numFmtId="44" fontId="0" fillId="9" borderId="1" xfId="0" applyNumberFormat="1" applyFill="1" applyBorder="1"/>
    <xf numFmtId="44" fontId="0" fillId="9" borderId="1" xfId="1" applyFont="1" applyFill="1" applyBorder="1"/>
    <xf numFmtId="10" fontId="0" fillId="9" borderId="1" xfId="2" applyNumberFormat="1" applyFont="1" applyFill="1" applyBorder="1"/>
    <xf numFmtId="44" fontId="1" fillId="0" borderId="7" xfId="1" applyFont="1" applyBorder="1"/>
    <xf numFmtId="0" fontId="0" fillId="10" borderId="1" xfId="0" applyFill="1" applyBorder="1"/>
    <xf numFmtId="44" fontId="0" fillId="10" borderId="1" xfId="1" applyFont="1" applyFill="1" applyBorder="1"/>
    <xf numFmtId="10" fontId="0" fillId="10" borderId="1" xfId="2" applyNumberFormat="1" applyFont="1" applyFill="1" applyBorder="1"/>
    <xf numFmtId="0" fontId="0" fillId="11" borderId="1" xfId="0" applyFill="1" applyBorder="1"/>
    <xf numFmtId="44" fontId="0" fillId="11" borderId="1" xfId="1" applyFont="1" applyFill="1" applyBorder="1"/>
    <xf numFmtId="44" fontId="0" fillId="0" borderId="0" xfId="1" applyFont="1" applyFill="1" applyBorder="1"/>
    <xf numFmtId="10" fontId="0" fillId="0" borderId="0" xfId="2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3" xr:uid="{0237CB04-22CB-4F8A-AAFD-661866564A9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7A4A9-1C51-4764-B3A6-C3C49E178963}">
  <sheetPr>
    <pageSetUpPr fitToPage="1"/>
  </sheetPr>
  <dimension ref="A1:H25"/>
  <sheetViews>
    <sheetView view="pageLayout" topLeftCell="A4" zoomScaleNormal="100" workbookViewId="0">
      <selection activeCell="B19" sqref="B19"/>
    </sheetView>
  </sheetViews>
  <sheetFormatPr defaultRowHeight="15" x14ac:dyDescent="0.25"/>
  <cols>
    <col min="1" max="1" width="34.85546875" bestFit="1" customWidth="1"/>
    <col min="2" max="2" width="18.5703125" bestFit="1" customWidth="1"/>
    <col min="3" max="3" width="18.85546875" bestFit="1" customWidth="1"/>
    <col min="4" max="4" width="25.5703125" bestFit="1" customWidth="1"/>
    <col min="5" max="5" width="19.140625" customWidth="1"/>
    <col min="6" max="6" width="20.28515625" bestFit="1" customWidth="1"/>
    <col min="7" max="7" width="17.85546875" customWidth="1"/>
    <col min="8" max="8" width="13.42578125" bestFit="1" customWidth="1"/>
  </cols>
  <sheetData>
    <row r="1" spans="1:8" x14ac:dyDescent="0.25">
      <c r="A1" s="4" t="s">
        <v>101</v>
      </c>
      <c r="B1" s="7" t="s">
        <v>110</v>
      </c>
      <c r="C1" s="7" t="s">
        <v>102</v>
      </c>
      <c r="D1" s="7" t="s">
        <v>33</v>
      </c>
      <c r="E1" s="7" t="s">
        <v>479</v>
      </c>
      <c r="F1" s="7" t="s">
        <v>460</v>
      </c>
      <c r="G1" s="7" t="s">
        <v>459</v>
      </c>
      <c r="H1" s="7" t="s">
        <v>111</v>
      </c>
    </row>
    <row r="2" spans="1:8" x14ac:dyDescent="0.25">
      <c r="A2" s="2" t="s">
        <v>103</v>
      </c>
      <c r="B2" s="13">
        <f>'General Fund Expenses'!C112</f>
        <v>-3687974</v>
      </c>
      <c r="C2" s="13">
        <f>'General Fund Revenues'!C24</f>
        <v>939100</v>
      </c>
      <c r="D2" s="13">
        <f>'General Fund Revenues'!C2</f>
        <v>50000</v>
      </c>
      <c r="E2" s="6">
        <v>2698874</v>
      </c>
      <c r="F2" s="13"/>
      <c r="G2" s="10">
        <f>'General Fund Revenues'!D3</f>
        <v>2645071.35</v>
      </c>
      <c r="H2" s="3">
        <f>(E2-G2)/G2</f>
        <v>2.0340717841127388E-2</v>
      </c>
    </row>
    <row r="3" spans="1:8" x14ac:dyDescent="0.25">
      <c r="A3" s="2" t="s">
        <v>104</v>
      </c>
      <c r="B3" s="13">
        <f>'Highway Fund Expenditures'!C41</f>
        <v>-2744640</v>
      </c>
      <c r="C3" s="13">
        <f>'Highway Fund Revenues'!C5+'Highway Fund Revenues'!C6+'Highway Fund Revenues'!C7+'Highway Fund Revenues'!C8</f>
        <v>309000</v>
      </c>
      <c r="D3" s="13">
        <f>'Highway Fund Revenues'!C2</f>
        <v>425000</v>
      </c>
      <c r="E3" s="13">
        <f>'Highway Fund Revenues'!C3</f>
        <v>2010640</v>
      </c>
      <c r="F3" s="13">
        <f>SUM(B3:E3)</f>
        <v>0</v>
      </c>
      <c r="G3" s="13">
        <f>'Highway Fund Revenues'!D3</f>
        <v>1975590</v>
      </c>
      <c r="H3" s="3">
        <f>(E3-G3)/G3</f>
        <v>1.7741535440045759E-2</v>
      </c>
    </row>
    <row r="4" spans="1:8" x14ac:dyDescent="0.25">
      <c r="A4" s="37" t="s">
        <v>465</v>
      </c>
      <c r="B4" s="38">
        <f>SUM(B2:B3)</f>
        <v>-6432614</v>
      </c>
      <c r="C4" s="38">
        <f t="shared" ref="C4:F4" si="0">SUM(C2:C3)</f>
        <v>1248100</v>
      </c>
      <c r="D4" s="38">
        <f t="shared" si="0"/>
        <v>475000</v>
      </c>
      <c r="E4" s="38">
        <f t="shared" si="0"/>
        <v>4709514</v>
      </c>
      <c r="F4" s="38">
        <f t="shared" si="0"/>
        <v>0</v>
      </c>
      <c r="G4" s="38">
        <f>SUM(G2:G3)</f>
        <v>4620661.3499999996</v>
      </c>
      <c r="H4" s="40">
        <f>(E4-G4)/G4</f>
        <v>1.9229422645310367E-2</v>
      </c>
    </row>
    <row r="5" spans="1:8" x14ac:dyDescent="0.25">
      <c r="A5" s="49" t="s">
        <v>108</v>
      </c>
      <c r="B5" s="49"/>
      <c r="C5" s="49"/>
      <c r="D5" s="49"/>
      <c r="E5" s="49"/>
      <c r="F5" s="49"/>
      <c r="G5" s="49"/>
      <c r="H5" s="49"/>
    </row>
    <row r="6" spans="1:8" x14ac:dyDescent="0.25">
      <c r="A6" s="32" t="s">
        <v>75</v>
      </c>
      <c r="B6" s="33">
        <f>'Fire, Light, Library Districts'!C33</f>
        <v>-275000</v>
      </c>
      <c r="C6" s="34">
        <v>0</v>
      </c>
      <c r="D6" s="8">
        <v>0</v>
      </c>
      <c r="E6" s="41">
        <f>'Fire, Light, Library Districts'!C32</f>
        <v>275000</v>
      </c>
      <c r="F6" s="34">
        <f>SUM(B6:E6)</f>
        <v>0</v>
      </c>
      <c r="G6" s="13">
        <f>'Fire, Light, Library Districts'!D32</f>
        <v>275000</v>
      </c>
      <c r="H6" s="3">
        <f>(E6-G6)/G6</f>
        <v>0</v>
      </c>
    </row>
    <row r="7" spans="1:8" x14ac:dyDescent="0.25">
      <c r="A7" s="2" t="s">
        <v>79</v>
      </c>
      <c r="B7" s="13">
        <v>-56214.16</v>
      </c>
      <c r="C7" s="6">
        <v>0</v>
      </c>
      <c r="D7" s="6">
        <v>0</v>
      </c>
      <c r="E7" s="9">
        <f>'Fire, Light, Library Districts'!C38</f>
        <v>56214</v>
      </c>
      <c r="F7" s="6">
        <f t="shared" ref="F7:F8" si="1">SUM(B7:E7)</f>
        <v>-0.16000000000349246</v>
      </c>
      <c r="G7" s="13">
        <f>'Fire, Light, Library Districts'!D38</f>
        <v>54960</v>
      </c>
      <c r="H7" s="3">
        <f>(E7-G7)/G7</f>
        <v>2.2816593886462882E-2</v>
      </c>
    </row>
    <row r="8" spans="1:8" x14ac:dyDescent="0.25">
      <c r="A8" s="2" t="s">
        <v>84</v>
      </c>
      <c r="B8" s="13">
        <v>-57596</v>
      </c>
      <c r="C8" s="6">
        <v>0</v>
      </c>
      <c r="D8" s="6"/>
      <c r="E8" s="9">
        <f>'Fire, Light, Library Districts'!C44</f>
        <v>57596</v>
      </c>
      <c r="F8" s="6">
        <f t="shared" si="1"/>
        <v>0</v>
      </c>
      <c r="G8" s="13">
        <f>'Fire, Light, Library Districts'!D44</f>
        <v>56510</v>
      </c>
      <c r="H8" s="3">
        <f t="shared" ref="H8:H9" si="2">(E8-G8)/G8</f>
        <v>1.9217837550875951E-2</v>
      </c>
    </row>
    <row r="9" spans="1:8" x14ac:dyDescent="0.25">
      <c r="A9" s="2" t="s">
        <v>85</v>
      </c>
      <c r="B9" s="13">
        <v>-127615</v>
      </c>
      <c r="C9" s="6">
        <v>0</v>
      </c>
      <c r="D9" s="6">
        <v>0</v>
      </c>
      <c r="E9" s="9">
        <f>'Fire, Light, Library Districts'!C50</f>
        <v>127615</v>
      </c>
      <c r="F9" s="6">
        <f>SUM(B9:E9)</f>
        <v>0</v>
      </c>
      <c r="G9" s="13">
        <f>'Fire, Light, Library Districts'!D50</f>
        <v>125720</v>
      </c>
      <c r="H9" s="3">
        <f t="shared" si="2"/>
        <v>1.5073178491886732E-2</v>
      </c>
    </row>
    <row r="10" spans="1:8" x14ac:dyDescent="0.25">
      <c r="A10" s="2" t="s">
        <v>105</v>
      </c>
      <c r="B10" s="13">
        <f>'Fire, Light, Library Districts'!C5</f>
        <v>-1725</v>
      </c>
      <c r="C10" s="6">
        <v>0</v>
      </c>
      <c r="D10" s="6">
        <f>'Fire, Light, Library Districts'!C3</f>
        <v>225</v>
      </c>
      <c r="E10" s="9">
        <f>'Fire, Light, Library Districts'!C4</f>
        <v>1500</v>
      </c>
      <c r="F10" s="6">
        <f>SUM(B10:E10)</f>
        <v>0</v>
      </c>
      <c r="G10" s="13">
        <f>'Fire, Light, Library Districts'!D4</f>
        <v>1900</v>
      </c>
      <c r="H10" s="3">
        <f>(E10-G10)/G10</f>
        <v>-0.21052631578947367</v>
      </c>
    </row>
    <row r="11" spans="1:8" x14ac:dyDescent="0.25">
      <c r="A11" s="2" t="s">
        <v>106</v>
      </c>
      <c r="B11" s="13">
        <v>-5700</v>
      </c>
      <c r="C11" s="6">
        <v>0</v>
      </c>
      <c r="D11" s="6">
        <v>500</v>
      </c>
      <c r="E11" s="9">
        <f>'Fire, Light, Library Districts'!C11</f>
        <v>5700</v>
      </c>
      <c r="F11" s="6">
        <f>SUM(B11:E11)</f>
        <v>500</v>
      </c>
      <c r="G11" s="13">
        <f>'Fire, Light, Library Districts'!D11</f>
        <v>6600</v>
      </c>
      <c r="H11" s="3">
        <f t="shared" ref="H11:H16" si="3">(E11-G11)/G11</f>
        <v>-0.13636363636363635</v>
      </c>
    </row>
    <row r="12" spans="1:8" x14ac:dyDescent="0.25">
      <c r="A12" s="2" t="s">
        <v>107</v>
      </c>
      <c r="B12" s="13">
        <v>-11000</v>
      </c>
      <c r="C12" s="6">
        <v>0</v>
      </c>
      <c r="D12" s="6">
        <f>'Fire, Light, Library Districts'!D17</f>
        <v>2000</v>
      </c>
      <c r="E12" s="9">
        <f>'Fire, Light, Library Districts'!C18</f>
        <v>11000</v>
      </c>
      <c r="F12" s="6">
        <f t="shared" ref="F12:F19" si="4">SUM(B12:E12)</f>
        <v>2000</v>
      </c>
      <c r="G12" s="13">
        <f>'Fire, Light, Library Districts'!D18</f>
        <v>12000</v>
      </c>
      <c r="H12" s="3">
        <f t="shared" si="3"/>
        <v>-8.3333333333333329E-2</v>
      </c>
    </row>
    <row r="13" spans="1:8" x14ac:dyDescent="0.25">
      <c r="A13" s="2" t="s">
        <v>112</v>
      </c>
      <c r="B13" s="13">
        <f>'Phoenicia Water District'!C31</f>
        <v>-252918</v>
      </c>
      <c r="C13" s="6">
        <f>'Phoenicia Water District'!C4 + 'Phoenicia Water District'!C5</f>
        <v>104500</v>
      </c>
      <c r="D13" s="6">
        <f>'Phoenicia Water District'!C2</f>
        <v>35500</v>
      </c>
      <c r="E13" s="9">
        <f>'Phoenicia Water District'!C3</f>
        <v>112918</v>
      </c>
      <c r="F13" s="6">
        <f t="shared" si="4"/>
        <v>0</v>
      </c>
      <c r="G13" s="13">
        <f>'Phoenicia Water District'!D3</f>
        <v>108547</v>
      </c>
      <c r="H13" s="3">
        <f t="shared" si="3"/>
        <v>4.0268270887265423E-2</v>
      </c>
    </row>
    <row r="14" spans="1:8" x14ac:dyDescent="0.25">
      <c r="A14" s="2" t="s">
        <v>162</v>
      </c>
      <c r="B14" s="13">
        <f>'Pine Hill Water District'!C29</f>
        <v>-135454</v>
      </c>
      <c r="C14" s="6">
        <f>'Pine Hill Water District'!C4+'Pine Hill Water District'!C5</f>
        <v>51695.68</v>
      </c>
      <c r="D14" s="6">
        <f>'Pine Hill Water District'!C2</f>
        <v>14000</v>
      </c>
      <c r="E14" s="9">
        <f>'Pine Hill Water District'!C3</f>
        <v>69759</v>
      </c>
      <c r="F14" s="6">
        <f t="shared" si="4"/>
        <v>0.67999999999301508</v>
      </c>
      <c r="G14" s="13">
        <f>'Pine Hill Water District'!D3</f>
        <v>58647</v>
      </c>
      <c r="H14" s="3">
        <f t="shared" si="3"/>
        <v>0.18947260729449078</v>
      </c>
    </row>
    <row r="15" spans="1:8" x14ac:dyDescent="0.25">
      <c r="A15" s="2" t="s">
        <v>463</v>
      </c>
      <c r="B15" s="13">
        <v>-234500</v>
      </c>
      <c r="C15" s="6">
        <v>0</v>
      </c>
      <c r="D15" s="6">
        <v>0</v>
      </c>
      <c r="E15" s="9">
        <f>'Fire, Light, Library Districts'!C24</f>
        <v>234500</v>
      </c>
      <c r="F15" s="6">
        <f t="shared" si="4"/>
        <v>0</v>
      </c>
      <c r="G15" s="13">
        <f>'Fire, Light, Library Districts'!D24</f>
        <v>199750</v>
      </c>
      <c r="H15" s="3">
        <f t="shared" si="3"/>
        <v>0.17396745932415519</v>
      </c>
    </row>
    <row r="16" spans="1:8" x14ac:dyDescent="0.25">
      <c r="A16" s="2" t="s">
        <v>464</v>
      </c>
      <c r="B16" s="13">
        <v>-79975</v>
      </c>
      <c r="C16" s="6">
        <v>0</v>
      </c>
      <c r="D16" s="6">
        <v>0</v>
      </c>
      <c r="E16" s="9">
        <f>'Fire, Light, Library Districts'!C28</f>
        <v>79975</v>
      </c>
      <c r="F16" s="6">
        <f t="shared" si="4"/>
        <v>0</v>
      </c>
      <c r="G16" s="13">
        <f>'Fire, Light, Library Districts'!D28</f>
        <v>60225</v>
      </c>
      <c r="H16" s="3">
        <f t="shared" si="3"/>
        <v>0.32793690327936903</v>
      </c>
    </row>
    <row r="17" spans="1:8" x14ac:dyDescent="0.25">
      <c r="A17" s="37" t="s">
        <v>466</v>
      </c>
      <c r="B17" s="38">
        <f>SUM(B6:B16,B3,B2)</f>
        <v>-7670311.1600000001</v>
      </c>
      <c r="C17" s="38">
        <f>SUM(C6:C16,C3,C2)</f>
        <v>1404295.68</v>
      </c>
      <c r="D17" s="39">
        <f>SUM(D6:D16,D3,D2)</f>
        <v>527225</v>
      </c>
      <c r="E17" s="39">
        <f>SUM(E6:E16,E2,E3)</f>
        <v>5741291</v>
      </c>
      <c r="F17" s="39">
        <f>SUM(B17:E17)</f>
        <v>2500.519999999553</v>
      </c>
      <c r="G17" s="38">
        <f>SUM(G6:G16,G3,G2)</f>
        <v>5580520.3499999996</v>
      </c>
      <c r="H17" s="40">
        <f>(E17-G17)/G17</f>
        <v>2.8809257903700751E-2</v>
      </c>
    </row>
    <row r="18" spans="1:8" s="36" customFormat="1" x14ac:dyDescent="0.25">
      <c r="A18" s="50" t="s">
        <v>462</v>
      </c>
      <c r="B18" s="51"/>
      <c r="C18" s="51"/>
      <c r="D18" s="51"/>
      <c r="E18" s="51"/>
      <c r="F18" s="51"/>
      <c r="G18" s="51"/>
      <c r="H18" s="52"/>
    </row>
    <row r="19" spans="1:8" x14ac:dyDescent="0.25">
      <c r="A19" s="2" t="s">
        <v>109</v>
      </c>
      <c r="B19" s="13">
        <f>'Shandaken Septic District'!C27</f>
        <v>-119250</v>
      </c>
      <c r="C19" s="13">
        <f>'Shandaken Septic District'!C7</f>
        <v>150000</v>
      </c>
      <c r="D19" s="13">
        <f>'Shandaken Septic District'!C2</f>
        <v>0</v>
      </c>
      <c r="E19" s="13">
        <f>'Shandaken Septic District'!C3</f>
        <v>0</v>
      </c>
      <c r="F19" s="13">
        <f t="shared" si="4"/>
        <v>30750</v>
      </c>
      <c r="G19" s="2">
        <v>0</v>
      </c>
      <c r="H19" s="19" t="s">
        <v>212</v>
      </c>
    </row>
    <row r="20" spans="1:8" x14ac:dyDescent="0.25">
      <c r="B20" s="10"/>
    </row>
    <row r="21" spans="1:8" x14ac:dyDescent="0.25">
      <c r="B21" t="s">
        <v>60</v>
      </c>
    </row>
    <row r="22" spans="1:8" x14ac:dyDescent="0.25">
      <c r="C22" t="s">
        <v>182</v>
      </c>
    </row>
    <row r="23" spans="1:8" x14ac:dyDescent="0.25">
      <c r="C23" t="s">
        <v>213</v>
      </c>
    </row>
    <row r="24" spans="1:8" x14ac:dyDescent="0.25">
      <c r="C24" t="s">
        <v>475</v>
      </c>
    </row>
    <row r="25" spans="1:8" x14ac:dyDescent="0.25">
      <c r="C25" t="s">
        <v>476</v>
      </c>
    </row>
  </sheetData>
  <mergeCells count="2">
    <mergeCell ref="A5:H5"/>
    <mergeCell ref="A18:H18"/>
  </mergeCells>
  <pageMargins left="0.7" right="0.7" top="0.75" bottom="0.75" header="0.3" footer="0.3"/>
  <pageSetup scale="72" fitToHeight="0" orientation="landscape" r:id="rId1"/>
  <headerFooter>
    <oddHeader xml:space="preserve">&amp;C&amp;"-,Bold"&amp;20Shandaken Tentative Budget Summary 2026  
</oddHeader>
    <oddFooter>&amp;CPage: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8E56-7BE3-4496-A344-A3E84779B28D}">
  <dimension ref="A1:F30"/>
  <sheetViews>
    <sheetView view="pageLayout" zoomScaleNormal="100" workbookViewId="0">
      <selection activeCell="E13" sqref="E13"/>
    </sheetView>
  </sheetViews>
  <sheetFormatPr defaultRowHeight="15" x14ac:dyDescent="0.25"/>
  <cols>
    <col min="1" max="1" width="12.5703125" bestFit="1" customWidth="1"/>
    <col min="2" max="2" width="25.5703125" bestFit="1" customWidth="1"/>
    <col min="3" max="3" width="14.28515625" bestFit="1" customWidth="1"/>
    <col min="4" max="4" width="13.42578125" bestFit="1" customWidth="1"/>
    <col min="5" max="5" width="28.28515625" bestFit="1" customWidth="1"/>
    <col min="6" max="6" width="13.5703125" bestFit="1" customWidth="1"/>
  </cols>
  <sheetData>
    <row r="1" spans="1:6" x14ac:dyDescent="0.25">
      <c r="A1" s="4" t="s">
        <v>8</v>
      </c>
      <c r="B1" s="5" t="s">
        <v>15</v>
      </c>
      <c r="C1" s="5" t="s">
        <v>9</v>
      </c>
      <c r="D1" s="5" t="s">
        <v>49</v>
      </c>
      <c r="E1" s="5" t="s">
        <v>6</v>
      </c>
      <c r="F1" s="4" t="s">
        <v>56</v>
      </c>
    </row>
    <row r="2" spans="1:6" x14ac:dyDescent="0.25">
      <c r="A2" s="2" t="s">
        <v>184</v>
      </c>
      <c r="B2" s="2" t="s">
        <v>33</v>
      </c>
      <c r="C2" s="6">
        <v>0</v>
      </c>
      <c r="D2" s="6">
        <v>0</v>
      </c>
      <c r="E2" s="3"/>
      <c r="F2" s="3"/>
    </row>
    <row r="3" spans="1:6" x14ac:dyDescent="0.25">
      <c r="A3" s="2" t="s">
        <v>185</v>
      </c>
      <c r="B3" s="2" t="s">
        <v>68</v>
      </c>
      <c r="C3" s="6">
        <v>0</v>
      </c>
      <c r="D3" s="6">
        <v>0</v>
      </c>
      <c r="E3" s="3"/>
      <c r="F3" s="3"/>
    </row>
    <row r="4" spans="1:6" x14ac:dyDescent="0.25">
      <c r="A4" s="2" t="s">
        <v>186</v>
      </c>
      <c r="B4" s="2" t="s">
        <v>117</v>
      </c>
      <c r="C4" s="6">
        <v>0</v>
      </c>
      <c r="D4" s="6">
        <v>0</v>
      </c>
      <c r="E4" s="3"/>
      <c r="F4" s="3"/>
    </row>
    <row r="5" spans="1:6" x14ac:dyDescent="0.25">
      <c r="A5" s="2" t="s">
        <v>187</v>
      </c>
      <c r="B5" s="2" t="s">
        <v>183</v>
      </c>
      <c r="C5" s="6">
        <v>0</v>
      </c>
      <c r="D5" s="6">
        <v>0</v>
      </c>
      <c r="E5" s="3"/>
      <c r="F5" s="3"/>
    </row>
    <row r="6" spans="1:6" x14ac:dyDescent="0.25">
      <c r="A6" s="2" t="s">
        <v>188</v>
      </c>
      <c r="B6" s="2" t="s">
        <v>45</v>
      </c>
      <c r="C6" s="6">
        <v>150000</v>
      </c>
      <c r="D6" s="6">
        <v>2500</v>
      </c>
      <c r="E6" s="3"/>
      <c r="F6" s="3"/>
    </row>
    <row r="7" spans="1:6" x14ac:dyDescent="0.25">
      <c r="A7" s="60" t="s">
        <v>158</v>
      </c>
      <c r="B7" s="60"/>
      <c r="C7" s="14">
        <f>SUM(C2:C6)</f>
        <v>150000</v>
      </c>
      <c r="D7" s="14">
        <f>SUM(D2:D6)</f>
        <v>2500</v>
      </c>
      <c r="E7" s="15">
        <f>(C7-D7)/D7</f>
        <v>59</v>
      </c>
      <c r="F7" s="16"/>
    </row>
    <row r="8" spans="1:6" x14ac:dyDescent="0.25">
      <c r="A8" s="18"/>
      <c r="B8" s="18"/>
      <c r="C8" s="18"/>
      <c r="D8" s="18"/>
      <c r="E8" s="18"/>
      <c r="F8" s="18"/>
    </row>
    <row r="9" spans="1:6" x14ac:dyDescent="0.25">
      <c r="A9" s="4" t="s">
        <v>8</v>
      </c>
      <c r="B9" s="5" t="s">
        <v>118</v>
      </c>
      <c r="C9" s="5" t="s">
        <v>9</v>
      </c>
      <c r="D9" s="17" t="s">
        <v>49</v>
      </c>
      <c r="E9" s="5" t="s">
        <v>6</v>
      </c>
      <c r="F9" s="4" t="s">
        <v>56</v>
      </c>
    </row>
    <row r="10" spans="1:6" x14ac:dyDescent="0.25">
      <c r="A10" s="2" t="s">
        <v>191</v>
      </c>
      <c r="B10" s="2" t="s">
        <v>189</v>
      </c>
      <c r="C10" s="6">
        <v>-3500</v>
      </c>
      <c r="D10" s="6">
        <v>-3800</v>
      </c>
      <c r="E10" s="3">
        <f>(C10-D10)/D10</f>
        <v>-7.8947368421052627E-2</v>
      </c>
      <c r="F10" s="3"/>
    </row>
    <row r="11" spans="1:6" x14ac:dyDescent="0.25">
      <c r="A11" s="2" t="s">
        <v>192</v>
      </c>
      <c r="B11" s="2" t="s">
        <v>190</v>
      </c>
      <c r="C11" s="6">
        <v>-5000</v>
      </c>
      <c r="D11" s="6">
        <v>-5000</v>
      </c>
      <c r="E11" s="3">
        <f>(C11-D11)/D11</f>
        <v>0</v>
      </c>
      <c r="F11" s="3"/>
    </row>
    <row r="12" spans="1:6" x14ac:dyDescent="0.25">
      <c r="A12" s="53" t="s">
        <v>193</v>
      </c>
      <c r="B12" s="53"/>
      <c r="C12" s="28">
        <f>SUM(C10:C11)</f>
        <v>-8500</v>
      </c>
      <c r="D12" s="28">
        <f>SUM(D10:D11)</f>
        <v>-8800</v>
      </c>
      <c r="E12" s="29">
        <f t="shared" ref="E12:E26" si="0">(C12-D12)/D12</f>
        <v>-3.4090909090909088E-2</v>
      </c>
      <c r="F12" s="30"/>
    </row>
    <row r="13" spans="1:6" x14ac:dyDescent="0.25">
      <c r="A13" s="2" t="s">
        <v>197</v>
      </c>
      <c r="B13" s="2" t="s">
        <v>146</v>
      </c>
      <c r="C13" s="6">
        <v>-2500</v>
      </c>
      <c r="D13" s="6">
        <v>-2500</v>
      </c>
      <c r="E13" s="3">
        <f t="shared" si="0"/>
        <v>0</v>
      </c>
      <c r="F13" s="2"/>
    </row>
    <row r="14" spans="1:6" x14ac:dyDescent="0.25">
      <c r="A14" s="2" t="s">
        <v>198</v>
      </c>
      <c r="B14" s="2" t="s">
        <v>194</v>
      </c>
      <c r="C14" s="6">
        <v>-5000</v>
      </c>
      <c r="D14" s="6">
        <v>-3500</v>
      </c>
      <c r="E14" s="3">
        <f t="shared" si="0"/>
        <v>0.42857142857142855</v>
      </c>
      <c r="F14" s="2"/>
    </row>
    <row r="15" spans="1:6" x14ac:dyDescent="0.25">
      <c r="A15" s="2" t="s">
        <v>199</v>
      </c>
      <c r="B15" s="2" t="s">
        <v>195</v>
      </c>
      <c r="C15" s="6">
        <v>-1000</v>
      </c>
      <c r="D15" s="6">
        <v>-6000</v>
      </c>
      <c r="E15" s="3">
        <f t="shared" si="0"/>
        <v>-0.83333333333333337</v>
      </c>
      <c r="F15" s="2"/>
    </row>
    <row r="16" spans="1:6" x14ac:dyDescent="0.25">
      <c r="A16" s="2" t="s">
        <v>200</v>
      </c>
      <c r="B16" s="2" t="s">
        <v>204</v>
      </c>
      <c r="C16" s="6">
        <v>-1000</v>
      </c>
      <c r="D16" s="6">
        <v>-30000</v>
      </c>
      <c r="E16" s="3">
        <f t="shared" si="0"/>
        <v>-0.96666666666666667</v>
      </c>
      <c r="F16" s="2"/>
    </row>
    <row r="17" spans="1:6" x14ac:dyDescent="0.25">
      <c r="A17" s="53" t="s">
        <v>196</v>
      </c>
      <c r="B17" s="53"/>
      <c r="C17" s="31">
        <f>SUM(C13:C16)</f>
        <v>-9500</v>
      </c>
      <c r="D17" s="31">
        <f>SUM(D13:D16)</f>
        <v>-42000</v>
      </c>
      <c r="E17" s="29">
        <f t="shared" si="0"/>
        <v>-0.77380952380952384</v>
      </c>
      <c r="F17" s="30"/>
    </row>
    <row r="18" spans="1:6" x14ac:dyDescent="0.25">
      <c r="A18" s="2" t="s">
        <v>205</v>
      </c>
      <c r="B18" s="2" t="s">
        <v>202</v>
      </c>
      <c r="C18" s="6">
        <v>-25000</v>
      </c>
      <c r="D18" s="6">
        <v>-25000</v>
      </c>
      <c r="E18" s="3">
        <f t="shared" si="0"/>
        <v>0</v>
      </c>
      <c r="F18" s="2"/>
    </row>
    <row r="19" spans="1:6" x14ac:dyDescent="0.25">
      <c r="A19" s="2" t="s">
        <v>206</v>
      </c>
      <c r="B19" s="2" t="s">
        <v>203</v>
      </c>
      <c r="C19" s="6">
        <v>-50000</v>
      </c>
      <c r="D19" s="6">
        <v>-400000</v>
      </c>
      <c r="E19" s="3">
        <f t="shared" si="0"/>
        <v>-0.875</v>
      </c>
      <c r="F19" s="2"/>
    </row>
    <row r="20" spans="1:6" x14ac:dyDescent="0.25">
      <c r="A20" s="53" t="s">
        <v>201</v>
      </c>
      <c r="B20" s="53"/>
      <c r="C20" s="28">
        <f>SUM(C18:C19)</f>
        <v>-75000</v>
      </c>
      <c r="D20" s="28">
        <f>SUM(D18:D19)</f>
        <v>-425000</v>
      </c>
      <c r="E20" s="29">
        <f t="shared" si="0"/>
        <v>-0.82352941176470584</v>
      </c>
      <c r="F20" s="30"/>
    </row>
    <row r="21" spans="1:6" x14ac:dyDescent="0.25">
      <c r="A21" s="2" t="s">
        <v>207</v>
      </c>
      <c r="B21" s="2" t="s">
        <v>151</v>
      </c>
      <c r="C21" s="6">
        <v>-500</v>
      </c>
      <c r="D21" s="6">
        <v>-5000</v>
      </c>
      <c r="E21" s="3">
        <f t="shared" si="0"/>
        <v>-0.9</v>
      </c>
      <c r="F21" s="2"/>
    </row>
    <row r="22" spans="1:6" x14ac:dyDescent="0.25">
      <c r="A22" s="2" t="s">
        <v>208</v>
      </c>
      <c r="B22" s="2" t="s">
        <v>152</v>
      </c>
      <c r="C22" s="6">
        <v>-500</v>
      </c>
      <c r="D22" s="6">
        <v>-2000</v>
      </c>
      <c r="E22" s="3">
        <f t="shared" si="0"/>
        <v>-0.75</v>
      </c>
      <c r="F22" s="2"/>
    </row>
    <row r="23" spans="1:6" x14ac:dyDescent="0.25">
      <c r="A23" s="2" t="s">
        <v>209</v>
      </c>
      <c r="B23" s="2" t="s">
        <v>153</v>
      </c>
      <c r="C23" s="6">
        <v>-250</v>
      </c>
      <c r="D23" s="6">
        <v>-200</v>
      </c>
      <c r="E23" s="3">
        <f t="shared" si="0"/>
        <v>0.25</v>
      </c>
      <c r="F23" s="2"/>
    </row>
    <row r="24" spans="1:6" x14ac:dyDescent="0.25">
      <c r="A24" s="53" t="s">
        <v>137</v>
      </c>
      <c r="B24" s="53"/>
      <c r="C24" s="28">
        <f>SUM(C21:C23)</f>
        <v>-1250</v>
      </c>
      <c r="D24" s="28">
        <f>SUM(D21:D23)</f>
        <v>-7200</v>
      </c>
      <c r="E24" s="29">
        <f t="shared" si="0"/>
        <v>-0.82638888888888884</v>
      </c>
      <c r="F24" s="30"/>
    </row>
    <row r="25" spans="1:6" x14ac:dyDescent="0.25">
      <c r="A25" s="2" t="s">
        <v>210</v>
      </c>
      <c r="B25" s="2" t="s">
        <v>157</v>
      </c>
      <c r="C25" s="6">
        <v>-25000</v>
      </c>
      <c r="D25" s="6">
        <v>-17000</v>
      </c>
      <c r="E25" s="3">
        <f t="shared" si="0"/>
        <v>0.47058823529411764</v>
      </c>
      <c r="F25" s="2"/>
    </row>
    <row r="26" spans="1:6" x14ac:dyDescent="0.25">
      <c r="A26" s="53" t="s">
        <v>139</v>
      </c>
      <c r="B26" s="53"/>
      <c r="C26" s="28">
        <f>SUM(C25)</f>
        <v>-25000</v>
      </c>
      <c r="D26" s="28">
        <f>SUM(D25)</f>
        <v>-17000</v>
      </c>
      <c r="E26" s="29">
        <f t="shared" si="0"/>
        <v>0.47058823529411764</v>
      </c>
      <c r="F26" s="30"/>
    </row>
    <row r="27" spans="1:6" x14ac:dyDescent="0.25">
      <c r="A27" s="59" t="s">
        <v>140</v>
      </c>
      <c r="B27" s="59"/>
      <c r="C27" s="14">
        <f>SUM(C26,C24,C20,C17,C12)</f>
        <v>-119250</v>
      </c>
      <c r="D27" s="14">
        <f>SUM(D26,D24,D20,D17,D12)</f>
        <v>-500000</v>
      </c>
      <c r="E27" s="15">
        <f>(C27-D27)/D27</f>
        <v>-0.76149999999999995</v>
      </c>
      <c r="F27" s="16"/>
    </row>
    <row r="29" spans="1:6" x14ac:dyDescent="0.25">
      <c r="A29" t="s">
        <v>60</v>
      </c>
    </row>
    <row r="30" spans="1:6" x14ac:dyDescent="0.25">
      <c r="B30" t="s">
        <v>211</v>
      </c>
    </row>
  </sheetData>
  <mergeCells count="7">
    <mergeCell ref="A26:B26"/>
    <mergeCell ref="A27:B27"/>
    <mergeCell ref="A20:B20"/>
    <mergeCell ref="A7:B7"/>
    <mergeCell ref="A12:B12"/>
    <mergeCell ref="A17:B17"/>
    <mergeCell ref="A24:B24"/>
  </mergeCells>
  <pageMargins left="0.7" right="0.7" top="0.75" bottom="0.75" header="0.3" footer="0.3"/>
  <pageSetup orientation="landscape" r:id="rId1"/>
  <headerFooter>
    <oddHeader>&amp;C&amp;"-,Bold"&amp;18Shandaken Septic District</oddHeader>
    <oddFooter>&amp;CPage: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C8FC-161A-4944-9DF6-141FCC7526AC}">
  <sheetPr>
    <pageSetUpPr fitToPage="1"/>
  </sheetPr>
  <dimension ref="A1:E24"/>
  <sheetViews>
    <sheetView view="pageLayout" zoomScaleNormal="100"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6" customWidth="1"/>
    <col min="3" max="3" width="13.85546875" customWidth="1"/>
    <col min="4" max="4" width="15.140625" customWidth="1"/>
    <col min="5" max="5" width="28.28515625" bestFit="1" customWidth="1"/>
  </cols>
  <sheetData>
    <row r="1" spans="1:5" x14ac:dyDescent="0.25">
      <c r="A1" s="7" t="s">
        <v>0</v>
      </c>
      <c r="B1" s="7" t="s">
        <v>485</v>
      </c>
      <c r="C1" s="7" t="s">
        <v>477</v>
      </c>
      <c r="D1" s="7" t="s">
        <v>49</v>
      </c>
      <c r="E1" s="7" t="s">
        <v>6</v>
      </c>
    </row>
    <row r="2" spans="1:5" x14ac:dyDescent="0.25">
      <c r="A2" s="2" t="s">
        <v>1</v>
      </c>
      <c r="B2" s="6">
        <v>46830</v>
      </c>
      <c r="C2" s="6">
        <v>45027.5</v>
      </c>
      <c r="D2" s="6">
        <v>41500</v>
      </c>
      <c r="E2" s="3">
        <f>(B2-C2)/C2</f>
        <v>4.003109211037699E-2</v>
      </c>
    </row>
    <row r="3" spans="1:5" x14ac:dyDescent="0.25">
      <c r="A3" s="2" t="s">
        <v>2</v>
      </c>
      <c r="B3" s="6">
        <v>22600</v>
      </c>
      <c r="C3" s="6">
        <v>21730</v>
      </c>
      <c r="D3" s="6">
        <v>20500</v>
      </c>
      <c r="E3" s="3">
        <f t="shared" ref="E3:E14" si="0">(B3-C3)/C3</f>
        <v>4.0036815462494248E-2</v>
      </c>
    </row>
    <row r="4" spans="1:5" x14ac:dyDescent="0.25">
      <c r="A4" s="2" t="s">
        <v>2</v>
      </c>
      <c r="B4" s="6">
        <v>22600</v>
      </c>
      <c r="C4" s="6">
        <v>21730</v>
      </c>
      <c r="D4" s="6">
        <v>20500</v>
      </c>
      <c r="E4" s="3">
        <f t="shared" si="0"/>
        <v>4.0036815462494248E-2</v>
      </c>
    </row>
    <row r="5" spans="1:5" x14ac:dyDescent="0.25">
      <c r="A5" s="2" t="s">
        <v>3</v>
      </c>
      <c r="B5" s="6">
        <v>9922</v>
      </c>
      <c r="C5" s="6">
        <v>9540</v>
      </c>
      <c r="D5" s="6">
        <v>9000</v>
      </c>
      <c r="E5" s="3">
        <f t="shared" si="0"/>
        <v>4.0041928721174007E-2</v>
      </c>
    </row>
    <row r="6" spans="1:5" x14ac:dyDescent="0.25">
      <c r="A6" s="2" t="s">
        <v>3</v>
      </c>
      <c r="B6" s="6">
        <v>9922</v>
      </c>
      <c r="C6" s="6">
        <v>9540</v>
      </c>
      <c r="D6" s="6">
        <v>9000</v>
      </c>
      <c r="E6" s="3">
        <f t="shared" si="0"/>
        <v>4.0041928721174007E-2</v>
      </c>
    </row>
    <row r="7" spans="1:5" x14ac:dyDescent="0.25">
      <c r="A7" s="2" t="s">
        <v>3</v>
      </c>
      <c r="B7" s="6">
        <v>9922</v>
      </c>
      <c r="C7" s="6">
        <v>9540</v>
      </c>
      <c r="D7" s="6">
        <v>9000</v>
      </c>
      <c r="E7" s="3">
        <f t="shared" si="0"/>
        <v>4.0041928721174007E-2</v>
      </c>
    </row>
    <row r="8" spans="1:5" x14ac:dyDescent="0.25">
      <c r="A8" s="2" t="s">
        <v>3</v>
      </c>
      <c r="B8" s="6">
        <v>9922</v>
      </c>
      <c r="C8" s="6">
        <v>9540</v>
      </c>
      <c r="D8" s="6">
        <v>9000</v>
      </c>
      <c r="E8" s="3">
        <f t="shared" si="0"/>
        <v>4.0041928721174007E-2</v>
      </c>
    </row>
    <row r="9" spans="1:5" x14ac:dyDescent="0.25">
      <c r="A9" s="2" t="s">
        <v>4</v>
      </c>
      <c r="B9" s="6">
        <v>46830</v>
      </c>
      <c r="C9" s="6">
        <v>45027.5</v>
      </c>
      <c r="D9" s="6">
        <v>41500</v>
      </c>
      <c r="E9" s="3">
        <f t="shared" si="0"/>
        <v>4.003109211037699E-2</v>
      </c>
    </row>
    <row r="10" spans="1:5" x14ac:dyDescent="0.25">
      <c r="A10" s="2" t="s">
        <v>5</v>
      </c>
      <c r="B10" s="6">
        <v>70000</v>
      </c>
      <c r="C10" s="6">
        <v>60217.5</v>
      </c>
      <c r="D10" s="6">
        <v>55500</v>
      </c>
      <c r="E10" s="3">
        <f t="shared" si="0"/>
        <v>0.16245277535600117</v>
      </c>
    </row>
    <row r="11" spans="1:5" x14ac:dyDescent="0.25">
      <c r="A11" s="2" t="s">
        <v>472</v>
      </c>
      <c r="B11" s="6">
        <v>46830</v>
      </c>
      <c r="C11" s="6">
        <v>45027.5</v>
      </c>
      <c r="D11" s="6">
        <v>41500</v>
      </c>
      <c r="E11" s="3">
        <f t="shared" si="0"/>
        <v>4.003109211037699E-2</v>
      </c>
    </row>
    <row r="12" spans="1:5" x14ac:dyDescent="0.25">
      <c r="A12" s="2" t="s">
        <v>473</v>
      </c>
      <c r="B12" s="6">
        <v>7052.5</v>
      </c>
      <c r="C12" s="6">
        <v>6781.25</v>
      </c>
      <c r="D12" s="6">
        <v>6250</v>
      </c>
      <c r="E12" s="3">
        <f t="shared" si="0"/>
        <v>0.04</v>
      </c>
    </row>
    <row r="13" spans="1:5" x14ac:dyDescent="0.25">
      <c r="A13" s="2" t="s">
        <v>473</v>
      </c>
      <c r="B13" s="6">
        <v>7052.5</v>
      </c>
      <c r="C13" s="6">
        <v>6781.25</v>
      </c>
      <c r="D13" s="6">
        <v>6250</v>
      </c>
      <c r="E13" s="3">
        <f t="shared" si="0"/>
        <v>0.04</v>
      </c>
    </row>
    <row r="14" spans="1:5" x14ac:dyDescent="0.25">
      <c r="A14" s="42" t="s">
        <v>7</v>
      </c>
      <c r="B14" s="43">
        <f>SUM(B2:B13)</f>
        <v>309483</v>
      </c>
      <c r="C14" s="43">
        <f>SUM(C2:C13)</f>
        <v>290482.5</v>
      </c>
      <c r="D14" s="43">
        <f t="shared" ref="D14" si="1">SUM(D2:D13)</f>
        <v>269500</v>
      </c>
      <c r="E14" s="44">
        <f t="shared" si="0"/>
        <v>6.5410136583098813E-2</v>
      </c>
    </row>
    <row r="16" spans="1:5" x14ac:dyDescent="0.25">
      <c r="A16" t="s">
        <v>60</v>
      </c>
    </row>
    <row r="17" spans="2:2" x14ac:dyDescent="0.25">
      <c r="B17" t="s">
        <v>474</v>
      </c>
    </row>
    <row r="24" spans="2:2" x14ac:dyDescent="0.25">
      <c r="B24" s="10"/>
    </row>
  </sheetData>
  <pageMargins left="0.7" right="0.7" top="0.75" bottom="0.75" header="0.3" footer="0.3"/>
  <pageSetup fitToHeight="0" orientation="landscape" r:id="rId1"/>
  <headerFooter>
    <oddHeader>&amp;C&amp;"-,Bold"&amp;18Schedule of Elected Salaries</oddHeader>
    <oddFooter>&amp;CPage: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0FF6-5FF5-4C2F-B2F7-7BF8186B78DB}">
  <sheetPr>
    <pageSetUpPr fitToPage="1"/>
  </sheetPr>
  <dimension ref="A1:G31"/>
  <sheetViews>
    <sheetView view="pageLayout" topLeftCell="B1" zoomScaleNormal="100" workbookViewId="0">
      <selection activeCell="C19" sqref="C19"/>
    </sheetView>
  </sheetViews>
  <sheetFormatPr defaultRowHeight="15" x14ac:dyDescent="0.25"/>
  <cols>
    <col min="1" max="1" width="12.5703125" bestFit="1" customWidth="1"/>
    <col min="2" max="2" width="35.28515625" bestFit="1" customWidth="1"/>
    <col min="3" max="3" width="20.7109375" customWidth="1"/>
    <col min="4" max="4" width="19.140625" customWidth="1"/>
    <col min="5" max="5" width="17.5703125" customWidth="1"/>
    <col min="6" max="6" width="28.28515625" bestFit="1" customWidth="1"/>
    <col min="7" max="7" width="66.28515625" bestFit="1" customWidth="1"/>
  </cols>
  <sheetData>
    <row r="1" spans="1:7" x14ac:dyDescent="0.25">
      <c r="A1" s="1" t="s">
        <v>8</v>
      </c>
      <c r="B1" s="5" t="s">
        <v>15</v>
      </c>
      <c r="C1" s="5" t="s">
        <v>481</v>
      </c>
      <c r="D1" s="5" t="s">
        <v>482</v>
      </c>
      <c r="E1" s="5" t="s">
        <v>49</v>
      </c>
      <c r="F1" s="5" t="s">
        <v>6</v>
      </c>
      <c r="G1" s="4" t="s">
        <v>56</v>
      </c>
    </row>
    <row r="2" spans="1:7" x14ac:dyDescent="0.25">
      <c r="A2" s="2" t="s">
        <v>10</v>
      </c>
      <c r="B2" s="2" t="s">
        <v>33</v>
      </c>
      <c r="C2" s="6">
        <v>50000</v>
      </c>
      <c r="D2" s="6">
        <v>50000</v>
      </c>
      <c r="E2" s="6">
        <v>50000</v>
      </c>
      <c r="F2" s="3">
        <f>(C2-D2)/D2</f>
        <v>0</v>
      </c>
      <c r="G2" s="3"/>
    </row>
    <row r="3" spans="1:7" x14ac:dyDescent="0.25">
      <c r="A3" s="2" t="s">
        <v>11</v>
      </c>
      <c r="B3" s="2" t="s">
        <v>34</v>
      </c>
      <c r="C3" s="35">
        <v>2683374</v>
      </c>
      <c r="D3" s="23">
        <v>2645071.35</v>
      </c>
      <c r="E3" s="6">
        <v>2576044</v>
      </c>
      <c r="F3" s="3">
        <f t="shared" ref="F3:F23" si="0">(C3-D3)/D3</f>
        <v>1.4480762494365192E-2</v>
      </c>
      <c r="G3" s="3"/>
    </row>
    <row r="4" spans="1:7" x14ac:dyDescent="0.25">
      <c r="A4" s="2" t="s">
        <v>12</v>
      </c>
      <c r="B4" s="2" t="s">
        <v>35</v>
      </c>
      <c r="C4" s="6">
        <v>12000</v>
      </c>
      <c r="D4" s="6">
        <v>12000</v>
      </c>
      <c r="E4" s="6">
        <v>12000</v>
      </c>
      <c r="F4" s="3">
        <f t="shared" si="0"/>
        <v>0</v>
      </c>
      <c r="G4" s="3"/>
    </row>
    <row r="5" spans="1:7" x14ac:dyDescent="0.25">
      <c r="A5" s="2" t="s">
        <v>13</v>
      </c>
      <c r="B5" s="2" t="s">
        <v>36</v>
      </c>
      <c r="C5" s="6">
        <v>30000</v>
      </c>
      <c r="D5" s="6">
        <v>30000</v>
      </c>
      <c r="E5" s="6">
        <v>30000</v>
      </c>
      <c r="F5" s="3">
        <f t="shared" si="0"/>
        <v>0</v>
      </c>
      <c r="G5" s="3"/>
    </row>
    <row r="6" spans="1:7" x14ac:dyDescent="0.25">
      <c r="A6" s="2" t="s">
        <v>14</v>
      </c>
      <c r="B6" s="2" t="s">
        <v>37</v>
      </c>
      <c r="C6" s="6">
        <v>85000</v>
      </c>
      <c r="D6" s="6">
        <v>75000</v>
      </c>
      <c r="E6" s="6">
        <v>95000</v>
      </c>
      <c r="F6" s="3">
        <f t="shared" si="0"/>
        <v>0.13333333333333333</v>
      </c>
      <c r="G6" s="3"/>
    </row>
    <row r="7" spans="1:7" x14ac:dyDescent="0.25">
      <c r="A7" s="2" t="s">
        <v>16</v>
      </c>
      <c r="B7" s="2" t="s">
        <v>38</v>
      </c>
      <c r="C7" s="6">
        <v>245000</v>
      </c>
      <c r="D7" s="6">
        <v>210000</v>
      </c>
      <c r="E7" s="6">
        <v>195000</v>
      </c>
      <c r="F7" s="3">
        <f t="shared" si="0"/>
        <v>0.16666666666666666</v>
      </c>
      <c r="G7" s="3"/>
    </row>
    <row r="8" spans="1:7" x14ac:dyDescent="0.25">
      <c r="A8" s="2" t="s">
        <v>17</v>
      </c>
      <c r="B8" s="2" t="s">
        <v>39</v>
      </c>
      <c r="C8" s="6">
        <v>2500</v>
      </c>
      <c r="D8" s="6">
        <v>2500</v>
      </c>
      <c r="E8" s="6">
        <v>2500</v>
      </c>
      <c r="F8" s="3">
        <f t="shared" si="0"/>
        <v>0</v>
      </c>
      <c r="G8" s="3"/>
    </row>
    <row r="9" spans="1:7" x14ac:dyDescent="0.25">
      <c r="A9" s="2" t="s">
        <v>18</v>
      </c>
      <c r="B9" s="2" t="s">
        <v>40</v>
      </c>
      <c r="C9" s="6">
        <v>500</v>
      </c>
      <c r="D9" s="6">
        <v>500</v>
      </c>
      <c r="E9" s="6">
        <v>500</v>
      </c>
      <c r="F9" s="3">
        <f t="shared" si="0"/>
        <v>0</v>
      </c>
      <c r="G9" s="3"/>
    </row>
    <row r="10" spans="1:7" x14ac:dyDescent="0.25">
      <c r="A10" s="2" t="s">
        <v>19</v>
      </c>
      <c r="B10" s="2" t="s">
        <v>41</v>
      </c>
      <c r="C10" s="6">
        <v>600</v>
      </c>
      <c r="D10" s="6">
        <v>600</v>
      </c>
      <c r="E10" s="6">
        <v>600</v>
      </c>
      <c r="F10" s="3">
        <f t="shared" si="0"/>
        <v>0</v>
      </c>
      <c r="G10" s="3"/>
    </row>
    <row r="11" spans="1:7" x14ac:dyDescent="0.25">
      <c r="A11" s="2" t="s">
        <v>20</v>
      </c>
      <c r="B11" s="2" t="s">
        <v>42</v>
      </c>
      <c r="C11" s="6">
        <v>170000</v>
      </c>
      <c r="D11" s="6">
        <v>170000</v>
      </c>
      <c r="E11" s="6">
        <v>150000</v>
      </c>
      <c r="F11" s="3">
        <f t="shared" si="0"/>
        <v>0</v>
      </c>
      <c r="G11" s="3" t="s">
        <v>484</v>
      </c>
    </row>
    <row r="12" spans="1:7" x14ac:dyDescent="0.25">
      <c r="A12" s="2" t="s">
        <v>21</v>
      </c>
      <c r="B12" s="2" t="s">
        <v>43</v>
      </c>
      <c r="C12" s="6">
        <v>500</v>
      </c>
      <c r="D12" s="6">
        <v>3500</v>
      </c>
      <c r="E12" s="6">
        <v>3500</v>
      </c>
      <c r="F12" s="3">
        <f t="shared" si="0"/>
        <v>-0.8571428571428571</v>
      </c>
      <c r="G12" s="3"/>
    </row>
    <row r="13" spans="1:7" x14ac:dyDescent="0.25">
      <c r="A13" s="2" t="s">
        <v>22</v>
      </c>
      <c r="B13" s="2" t="s">
        <v>44</v>
      </c>
      <c r="C13" s="6">
        <v>5000</v>
      </c>
      <c r="D13" s="6">
        <v>5000</v>
      </c>
      <c r="E13" s="6">
        <v>5000</v>
      </c>
      <c r="F13" s="3">
        <f t="shared" si="0"/>
        <v>0</v>
      </c>
      <c r="G13" s="3"/>
    </row>
    <row r="14" spans="1:7" x14ac:dyDescent="0.25">
      <c r="A14" s="2" t="s">
        <v>23</v>
      </c>
      <c r="B14" s="2" t="s">
        <v>45</v>
      </c>
      <c r="C14" s="6">
        <v>65000</v>
      </c>
      <c r="D14" s="6">
        <v>65000</v>
      </c>
      <c r="E14" s="6">
        <v>15000</v>
      </c>
      <c r="F14" s="3">
        <f t="shared" si="0"/>
        <v>0</v>
      </c>
      <c r="G14" s="3"/>
    </row>
    <row r="15" spans="1:7" x14ac:dyDescent="0.25">
      <c r="A15" s="2" t="s">
        <v>24</v>
      </c>
      <c r="B15" s="2" t="s">
        <v>46</v>
      </c>
      <c r="C15" s="6">
        <v>32000</v>
      </c>
      <c r="D15" s="6">
        <v>27000</v>
      </c>
      <c r="E15" s="6">
        <v>24000</v>
      </c>
      <c r="F15" s="3">
        <f t="shared" si="0"/>
        <v>0.18518518518518517</v>
      </c>
      <c r="G15" s="3"/>
    </row>
    <row r="16" spans="1:7" x14ac:dyDescent="0.25">
      <c r="A16" s="2" t="s">
        <v>25</v>
      </c>
      <c r="B16" s="2" t="s">
        <v>47</v>
      </c>
      <c r="C16" s="6">
        <v>500</v>
      </c>
      <c r="D16" s="6">
        <v>500</v>
      </c>
      <c r="E16" s="6">
        <v>1500</v>
      </c>
      <c r="F16" s="3">
        <f t="shared" si="0"/>
        <v>0</v>
      </c>
      <c r="G16" s="3"/>
    </row>
    <row r="17" spans="1:7" x14ac:dyDescent="0.25">
      <c r="A17" s="2" t="s">
        <v>26</v>
      </c>
      <c r="B17" s="2" t="s">
        <v>48</v>
      </c>
      <c r="C17" s="6">
        <v>50000</v>
      </c>
      <c r="D17" s="6">
        <v>50000</v>
      </c>
      <c r="E17" s="6">
        <v>50000</v>
      </c>
      <c r="F17" s="3">
        <f t="shared" si="0"/>
        <v>0</v>
      </c>
      <c r="G17" s="3"/>
    </row>
    <row r="18" spans="1:7" x14ac:dyDescent="0.25">
      <c r="A18" s="2" t="s">
        <v>27</v>
      </c>
      <c r="B18" s="2" t="s">
        <v>50</v>
      </c>
      <c r="C18" s="6">
        <v>28000</v>
      </c>
      <c r="D18" s="6">
        <v>20000</v>
      </c>
      <c r="E18" s="6">
        <v>35000</v>
      </c>
      <c r="F18" s="3">
        <f t="shared" si="0"/>
        <v>0.4</v>
      </c>
      <c r="G18" s="3"/>
    </row>
    <row r="19" spans="1:7" x14ac:dyDescent="0.25">
      <c r="A19" s="2" t="s">
        <v>28</v>
      </c>
      <c r="B19" s="2" t="s">
        <v>51</v>
      </c>
      <c r="C19" s="6">
        <v>0</v>
      </c>
      <c r="D19" s="6">
        <v>0</v>
      </c>
      <c r="E19" s="6">
        <v>5000</v>
      </c>
      <c r="F19" s="3" t="e">
        <f t="shared" si="0"/>
        <v>#DIV/0!</v>
      </c>
      <c r="G19" s="3"/>
    </row>
    <row r="20" spans="1:7" x14ac:dyDescent="0.25">
      <c r="A20" s="2" t="s">
        <v>29</v>
      </c>
      <c r="B20" s="2" t="s">
        <v>52</v>
      </c>
      <c r="C20" s="6">
        <v>2500</v>
      </c>
      <c r="D20" s="6">
        <v>2500</v>
      </c>
      <c r="E20" s="6">
        <v>2500</v>
      </c>
      <c r="F20" s="3">
        <f t="shared" si="0"/>
        <v>0</v>
      </c>
      <c r="G20" s="3"/>
    </row>
    <row r="21" spans="1:7" x14ac:dyDescent="0.25">
      <c r="A21" s="2" t="s">
        <v>30</v>
      </c>
      <c r="B21" s="2" t="s">
        <v>53</v>
      </c>
      <c r="C21" s="6">
        <v>15000</v>
      </c>
      <c r="D21" s="6">
        <v>15000</v>
      </c>
      <c r="E21" s="6">
        <v>15000</v>
      </c>
      <c r="F21" s="3">
        <f t="shared" si="0"/>
        <v>0</v>
      </c>
      <c r="G21" s="3"/>
    </row>
    <row r="22" spans="1:7" x14ac:dyDescent="0.25">
      <c r="A22" s="2" t="s">
        <v>31</v>
      </c>
      <c r="B22" s="2" t="s">
        <v>54</v>
      </c>
      <c r="C22" s="6">
        <v>95000</v>
      </c>
      <c r="D22" s="6">
        <v>51861.25</v>
      </c>
      <c r="E22" s="6">
        <v>70000</v>
      </c>
      <c r="F22" s="3">
        <f t="shared" si="0"/>
        <v>0.83181084142784834</v>
      </c>
      <c r="G22" s="3"/>
    </row>
    <row r="23" spans="1:7" x14ac:dyDescent="0.25">
      <c r="A23" s="2" t="s">
        <v>32</v>
      </c>
      <c r="B23" s="2" t="s">
        <v>55</v>
      </c>
      <c r="C23" s="6">
        <v>100000</v>
      </c>
      <c r="D23" s="6">
        <v>100000</v>
      </c>
      <c r="E23" s="6">
        <v>170000</v>
      </c>
      <c r="F23" s="3">
        <f t="shared" si="0"/>
        <v>0</v>
      </c>
      <c r="G23" s="3"/>
    </row>
    <row r="24" spans="1:7" x14ac:dyDescent="0.25">
      <c r="A24" s="45"/>
      <c r="B24" s="45" t="s">
        <v>458</v>
      </c>
      <c r="C24" s="46">
        <f>SUM(C4:C23)</f>
        <v>939100</v>
      </c>
      <c r="D24" s="46">
        <f>SUM(D4:D23)</f>
        <v>840961.25</v>
      </c>
      <c r="E24" s="46">
        <f t="shared" ref="E24" si="1">SUM(E4:E23)</f>
        <v>882100</v>
      </c>
      <c r="F24" s="45"/>
      <c r="G24" s="45"/>
    </row>
    <row r="25" spans="1:7" x14ac:dyDescent="0.25">
      <c r="A25" s="42"/>
      <c r="B25" s="42" t="s">
        <v>158</v>
      </c>
      <c r="C25" s="43">
        <f>SUM(C2:C23)</f>
        <v>3672474</v>
      </c>
      <c r="D25" s="43">
        <f>SUM(D2:D23)</f>
        <v>3536032.6</v>
      </c>
      <c r="E25" s="43">
        <f t="shared" ref="E25" si="2">SUM(E2:E23)</f>
        <v>3508144</v>
      </c>
      <c r="F25" s="44">
        <f>(C25-D25)/D25</f>
        <v>3.8586013036192003E-2</v>
      </c>
      <c r="G25" s="42"/>
    </row>
    <row r="26" spans="1:7" x14ac:dyDescent="0.25">
      <c r="C26" s="47"/>
      <c r="D26" s="47"/>
      <c r="E26" s="47"/>
      <c r="F26" s="48"/>
    </row>
    <row r="27" spans="1:7" x14ac:dyDescent="0.25">
      <c r="B27" t="s">
        <v>60</v>
      </c>
    </row>
    <row r="28" spans="1:7" x14ac:dyDescent="0.25">
      <c r="C28" t="s">
        <v>57</v>
      </c>
    </row>
    <row r="29" spans="1:7" x14ac:dyDescent="0.25">
      <c r="C29" t="s">
        <v>59</v>
      </c>
    </row>
    <row r="30" spans="1:7" x14ac:dyDescent="0.25">
      <c r="C30" t="s">
        <v>58</v>
      </c>
    </row>
    <row r="31" spans="1:7" x14ac:dyDescent="0.25">
      <c r="C31" t="s">
        <v>470</v>
      </c>
    </row>
  </sheetData>
  <pageMargins left="0.7" right="0.7" top="0.75" bottom="0.75" header="0.3" footer="0.3"/>
  <pageSetup scale="61" fitToHeight="0" orientation="landscape" r:id="rId1"/>
  <headerFooter>
    <oddHeader>&amp;C&amp;"-,Bold"&amp;18Shandaken General Fund Revenues</oddHeader>
    <oddFooter>&amp;CPage: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87DA-A8EC-421B-A359-80E74BE0459C}">
  <sheetPr>
    <pageSetUpPr fitToPage="1"/>
  </sheetPr>
  <dimension ref="A1:F112"/>
  <sheetViews>
    <sheetView tabSelected="1" view="pageLayout" topLeftCell="A13" zoomScaleNormal="100" workbookViewId="0">
      <selection activeCell="F105" sqref="F105"/>
    </sheetView>
  </sheetViews>
  <sheetFormatPr defaultRowHeight="15" x14ac:dyDescent="0.25"/>
  <cols>
    <col min="1" max="1" width="12.5703125" bestFit="1" customWidth="1"/>
    <col min="2" max="2" width="39.42578125" customWidth="1"/>
    <col min="3" max="3" width="18" customWidth="1"/>
    <col min="4" max="4" width="18.28515625" customWidth="1"/>
    <col min="5" max="5" width="28.28515625" bestFit="1" customWidth="1"/>
    <col min="6" max="6" width="54.5703125" bestFit="1" customWidth="1"/>
  </cols>
  <sheetData>
    <row r="1" spans="1:6" x14ac:dyDescent="0.25">
      <c r="A1" s="4" t="s">
        <v>8</v>
      </c>
      <c r="B1" s="5" t="s">
        <v>118</v>
      </c>
      <c r="C1" s="5" t="s">
        <v>478</v>
      </c>
      <c r="D1" s="5" t="s">
        <v>477</v>
      </c>
      <c r="E1" s="5" t="s">
        <v>6</v>
      </c>
      <c r="F1" s="4" t="s">
        <v>56</v>
      </c>
    </row>
    <row r="2" spans="1:6" x14ac:dyDescent="0.25">
      <c r="A2" s="2" t="s">
        <v>276</v>
      </c>
      <c r="B2" s="2" t="s">
        <v>278</v>
      </c>
      <c r="C2" s="6">
        <v>-39688</v>
      </c>
      <c r="D2" s="6">
        <v>-38160</v>
      </c>
      <c r="E2" s="3">
        <f t="shared" ref="E2:E33" si="0">(C2-D2)/D2</f>
        <v>4.0041928721174007E-2</v>
      </c>
      <c r="F2" s="3"/>
    </row>
    <row r="3" spans="1:6" x14ac:dyDescent="0.25">
      <c r="A3" s="2" t="s">
        <v>277</v>
      </c>
      <c r="B3" s="2" t="s">
        <v>279</v>
      </c>
      <c r="C3" s="6">
        <v>-500</v>
      </c>
      <c r="D3" s="6">
        <v>-500</v>
      </c>
      <c r="E3" s="3">
        <f t="shared" si="0"/>
        <v>0</v>
      </c>
      <c r="F3" s="3"/>
    </row>
    <row r="4" spans="1:6" x14ac:dyDescent="0.25">
      <c r="A4" s="53" t="s">
        <v>280</v>
      </c>
      <c r="B4" s="53"/>
      <c r="C4" s="28">
        <f>SUM(C2:C3)</f>
        <v>-40188</v>
      </c>
      <c r="D4" s="28">
        <f>SUM(D2:D3)</f>
        <v>-38660</v>
      </c>
      <c r="E4" s="29">
        <f t="shared" si="0"/>
        <v>3.9524055871702019E-2</v>
      </c>
      <c r="F4" s="30"/>
    </row>
    <row r="5" spans="1:6" x14ac:dyDescent="0.25">
      <c r="A5" s="2" t="s">
        <v>282</v>
      </c>
      <c r="B5" s="2" t="s">
        <v>287</v>
      </c>
      <c r="C5" s="6">
        <v>-37170</v>
      </c>
      <c r="D5" s="6">
        <v>-35740</v>
      </c>
      <c r="E5" s="3">
        <f t="shared" si="0"/>
        <v>4.0011191941801902E-2</v>
      </c>
      <c r="F5" s="2"/>
    </row>
    <row r="6" spans="1:6" x14ac:dyDescent="0.25">
      <c r="A6" s="2" t="s">
        <v>283</v>
      </c>
      <c r="B6" s="2" t="s">
        <v>288</v>
      </c>
      <c r="C6" s="6">
        <v>-45200</v>
      </c>
      <c r="D6" s="6">
        <v>-43460</v>
      </c>
      <c r="E6" s="3">
        <f t="shared" si="0"/>
        <v>4.0036815462494248E-2</v>
      </c>
      <c r="F6" s="2"/>
    </row>
    <row r="7" spans="1:6" x14ac:dyDescent="0.25">
      <c r="A7" s="2" t="s">
        <v>284</v>
      </c>
      <c r="B7" s="2" t="s">
        <v>289</v>
      </c>
      <c r="C7" s="6">
        <v>-1000</v>
      </c>
      <c r="D7" s="6">
        <v>-1000</v>
      </c>
      <c r="E7" s="3">
        <f t="shared" si="0"/>
        <v>0</v>
      </c>
      <c r="F7" s="2"/>
    </row>
    <row r="8" spans="1:6" x14ac:dyDescent="0.25">
      <c r="A8" s="2" t="s">
        <v>285</v>
      </c>
      <c r="B8" s="2" t="s">
        <v>290</v>
      </c>
      <c r="C8" s="6">
        <v>-500</v>
      </c>
      <c r="D8" s="6">
        <v>-500</v>
      </c>
      <c r="E8" s="3">
        <f t="shared" si="0"/>
        <v>0</v>
      </c>
      <c r="F8" s="2"/>
    </row>
    <row r="9" spans="1:6" x14ac:dyDescent="0.25">
      <c r="A9" s="2" t="s">
        <v>286</v>
      </c>
      <c r="B9" s="2" t="s">
        <v>291</v>
      </c>
      <c r="C9" s="6">
        <v>-13500</v>
      </c>
      <c r="D9" s="6">
        <v>-13500</v>
      </c>
      <c r="E9" s="3">
        <f t="shared" si="0"/>
        <v>0</v>
      </c>
      <c r="F9" s="2"/>
    </row>
    <row r="10" spans="1:6" x14ac:dyDescent="0.25">
      <c r="A10" s="53" t="s">
        <v>281</v>
      </c>
      <c r="B10" s="53"/>
      <c r="C10" s="31">
        <f>SUM(C5:C9)</f>
        <v>-97370</v>
      </c>
      <c r="D10" s="31">
        <f>SUM(D5:D9)</f>
        <v>-94200</v>
      </c>
      <c r="E10" s="29">
        <f t="shared" si="0"/>
        <v>3.3651804670912951E-2</v>
      </c>
      <c r="F10" s="30"/>
    </row>
    <row r="11" spans="1:6" x14ac:dyDescent="0.25">
      <c r="A11" s="2" t="s">
        <v>293</v>
      </c>
      <c r="B11" s="2" t="s">
        <v>298</v>
      </c>
      <c r="C11" s="6">
        <v>-46830</v>
      </c>
      <c r="D11" s="6">
        <v>-45027.5</v>
      </c>
      <c r="E11" s="3">
        <f t="shared" si="0"/>
        <v>4.003109211037699E-2</v>
      </c>
      <c r="F11" s="2"/>
    </row>
    <row r="12" spans="1:6" x14ac:dyDescent="0.25">
      <c r="A12" s="2" t="s">
        <v>294</v>
      </c>
      <c r="B12" s="2" t="s">
        <v>299</v>
      </c>
      <c r="C12" s="6">
        <v>-41631</v>
      </c>
      <c r="D12" s="6">
        <v>-40030</v>
      </c>
      <c r="E12" s="3">
        <f t="shared" si="0"/>
        <v>3.999500374718961E-2</v>
      </c>
      <c r="F12" s="2"/>
    </row>
    <row r="13" spans="1:6" x14ac:dyDescent="0.25">
      <c r="A13" s="2" t="s">
        <v>295</v>
      </c>
      <c r="B13" s="2" t="s">
        <v>300</v>
      </c>
      <c r="C13" s="6">
        <v>-29563</v>
      </c>
      <c r="D13" s="6">
        <v>-28426</v>
      </c>
      <c r="E13" s="3">
        <f t="shared" si="0"/>
        <v>3.9998592837543097E-2</v>
      </c>
      <c r="F13" s="2"/>
    </row>
    <row r="14" spans="1:6" x14ac:dyDescent="0.25">
      <c r="A14" s="2" t="s">
        <v>296</v>
      </c>
      <c r="B14" s="2" t="s">
        <v>301</v>
      </c>
      <c r="C14" s="6">
        <v>-1500</v>
      </c>
      <c r="D14" s="6">
        <v>-1500</v>
      </c>
      <c r="E14" s="3">
        <f t="shared" si="0"/>
        <v>0</v>
      </c>
      <c r="F14" s="2"/>
    </row>
    <row r="15" spans="1:6" x14ac:dyDescent="0.25">
      <c r="A15" s="2" t="s">
        <v>297</v>
      </c>
      <c r="B15" s="2" t="s">
        <v>302</v>
      </c>
      <c r="C15" s="6">
        <v>-4000</v>
      </c>
      <c r="D15" s="6">
        <v>-4000</v>
      </c>
      <c r="E15" s="3">
        <f t="shared" si="0"/>
        <v>0</v>
      </c>
      <c r="F15" s="2"/>
    </row>
    <row r="16" spans="1:6" x14ac:dyDescent="0.25">
      <c r="A16" s="53" t="s">
        <v>292</v>
      </c>
      <c r="B16" s="53"/>
      <c r="C16" s="28">
        <f>SUM(C11:C15)</f>
        <v>-123524</v>
      </c>
      <c r="D16" s="28">
        <f>SUM(D11:D15)</f>
        <v>-118983.5</v>
      </c>
      <c r="E16" s="29">
        <f t="shared" si="0"/>
        <v>3.8160753381771419E-2</v>
      </c>
      <c r="F16" s="30"/>
    </row>
    <row r="17" spans="1:6" x14ac:dyDescent="0.25">
      <c r="A17" s="2" t="s">
        <v>305</v>
      </c>
      <c r="B17" s="2" t="s">
        <v>304</v>
      </c>
      <c r="C17" s="6">
        <v>-37000</v>
      </c>
      <c r="D17" s="6">
        <v>-37000</v>
      </c>
      <c r="E17" s="3">
        <f t="shared" si="0"/>
        <v>0</v>
      </c>
      <c r="F17" s="2"/>
    </row>
    <row r="18" spans="1:6" x14ac:dyDescent="0.25">
      <c r="A18" s="55" t="s">
        <v>303</v>
      </c>
      <c r="B18" s="56"/>
      <c r="C18" s="28">
        <f>SUM(C17)</f>
        <v>-37000</v>
      </c>
      <c r="D18" s="28">
        <f>SUM(D17)</f>
        <v>-37000</v>
      </c>
      <c r="E18" s="29">
        <f t="shared" si="0"/>
        <v>0</v>
      </c>
      <c r="F18" s="30"/>
    </row>
    <row r="19" spans="1:6" x14ac:dyDescent="0.25">
      <c r="A19" s="24" t="s">
        <v>313</v>
      </c>
      <c r="B19" s="24" t="s">
        <v>306</v>
      </c>
      <c r="C19" s="6">
        <v>-46830</v>
      </c>
      <c r="D19" s="6">
        <v>-45027.5</v>
      </c>
      <c r="E19" s="3">
        <f t="shared" si="0"/>
        <v>4.003109211037699E-2</v>
      </c>
      <c r="F19" s="2"/>
    </row>
    <row r="20" spans="1:6" x14ac:dyDescent="0.25">
      <c r="A20" s="24" t="s">
        <v>314</v>
      </c>
      <c r="B20" s="24" t="s">
        <v>307</v>
      </c>
      <c r="C20" s="20">
        <v>-37468</v>
      </c>
      <c r="D20" s="20">
        <v>-36027</v>
      </c>
      <c r="E20" s="3">
        <f t="shared" si="0"/>
        <v>3.999777944319538E-2</v>
      </c>
      <c r="F20" s="2"/>
    </row>
    <row r="21" spans="1:6" x14ac:dyDescent="0.25">
      <c r="A21" s="24" t="s">
        <v>315</v>
      </c>
      <c r="B21" s="24" t="s">
        <v>308</v>
      </c>
      <c r="C21" s="20">
        <v>-500</v>
      </c>
      <c r="D21" s="20">
        <v>-500</v>
      </c>
      <c r="E21" s="3">
        <f t="shared" si="0"/>
        <v>0</v>
      </c>
      <c r="F21" s="2"/>
    </row>
    <row r="22" spans="1:6" x14ac:dyDescent="0.25">
      <c r="A22" s="24" t="s">
        <v>316</v>
      </c>
      <c r="B22" s="24" t="s">
        <v>309</v>
      </c>
      <c r="C22" s="20">
        <v>-14105</v>
      </c>
      <c r="D22" s="20">
        <v>-13562</v>
      </c>
      <c r="E22" s="3">
        <f t="shared" si="0"/>
        <v>4.0038342427370595E-2</v>
      </c>
      <c r="F22" s="2"/>
    </row>
    <row r="23" spans="1:6" x14ac:dyDescent="0.25">
      <c r="A23" s="24" t="s">
        <v>317</v>
      </c>
      <c r="B23" s="24" t="s">
        <v>310</v>
      </c>
      <c r="C23" s="20">
        <v>-600</v>
      </c>
      <c r="D23" s="20">
        <v>-600</v>
      </c>
      <c r="E23" s="3">
        <f t="shared" si="0"/>
        <v>0</v>
      </c>
      <c r="F23" s="2"/>
    </row>
    <row r="24" spans="1:6" x14ac:dyDescent="0.25">
      <c r="A24" s="24" t="s">
        <v>318</v>
      </c>
      <c r="B24" s="24" t="s">
        <v>311</v>
      </c>
      <c r="C24" s="20">
        <v>-2000</v>
      </c>
      <c r="D24" s="20">
        <v>-2000</v>
      </c>
      <c r="E24" s="3">
        <f t="shared" si="0"/>
        <v>0</v>
      </c>
      <c r="F24" s="2"/>
    </row>
    <row r="25" spans="1:6" x14ac:dyDescent="0.25">
      <c r="A25" s="24" t="s">
        <v>319</v>
      </c>
      <c r="B25" s="25" t="s">
        <v>312</v>
      </c>
      <c r="C25" s="6">
        <v>-4000</v>
      </c>
      <c r="D25" s="6">
        <v>-4000</v>
      </c>
      <c r="E25" s="3">
        <f t="shared" si="0"/>
        <v>0</v>
      </c>
      <c r="F25" s="2"/>
    </row>
    <row r="26" spans="1:6" x14ac:dyDescent="0.25">
      <c r="A26" s="53" t="s">
        <v>320</v>
      </c>
      <c r="B26" s="53"/>
      <c r="C26" s="28">
        <f>SUM(C19:C25)</f>
        <v>-105503</v>
      </c>
      <c r="D26" s="28">
        <f>SUM(D19:D25)</f>
        <v>-101716.5</v>
      </c>
      <c r="E26" s="29">
        <f t="shared" si="0"/>
        <v>3.7226015444888488E-2</v>
      </c>
      <c r="F26" s="30"/>
    </row>
    <row r="27" spans="1:6" x14ac:dyDescent="0.25">
      <c r="A27" s="24" t="s">
        <v>322</v>
      </c>
      <c r="B27" s="24" t="s">
        <v>327</v>
      </c>
      <c r="C27" s="6">
        <v>-46830</v>
      </c>
      <c r="D27" s="6">
        <v>-45027.5</v>
      </c>
      <c r="E27" s="3">
        <f t="shared" si="0"/>
        <v>4.003109211037699E-2</v>
      </c>
      <c r="F27" s="22"/>
    </row>
    <row r="28" spans="1:6" x14ac:dyDescent="0.25">
      <c r="A28" s="24" t="s">
        <v>323</v>
      </c>
      <c r="B28" s="24" t="s">
        <v>328</v>
      </c>
      <c r="C28" s="20">
        <v>-45794</v>
      </c>
      <c r="D28" s="20">
        <v>-44033</v>
      </c>
      <c r="E28" s="3">
        <f t="shared" si="0"/>
        <v>3.9992732723184883E-2</v>
      </c>
      <c r="F28" s="22"/>
    </row>
    <row r="29" spans="1:6" x14ac:dyDescent="0.25">
      <c r="A29" s="24" t="s">
        <v>324</v>
      </c>
      <c r="B29" s="24" t="s">
        <v>329</v>
      </c>
      <c r="C29" s="20">
        <v>-29975</v>
      </c>
      <c r="D29" s="20">
        <v>-28822</v>
      </c>
      <c r="E29" s="3">
        <f t="shared" si="0"/>
        <v>4.0004163486225798E-2</v>
      </c>
      <c r="F29" s="22"/>
    </row>
    <row r="30" spans="1:6" x14ac:dyDescent="0.25">
      <c r="A30" s="24" t="s">
        <v>325</v>
      </c>
      <c r="B30" s="24" t="s">
        <v>330</v>
      </c>
      <c r="C30" s="20">
        <v>-1670</v>
      </c>
      <c r="D30" s="20">
        <v>-1670</v>
      </c>
      <c r="E30" s="3">
        <f t="shared" si="0"/>
        <v>0</v>
      </c>
      <c r="F30" s="22"/>
    </row>
    <row r="31" spans="1:6" x14ac:dyDescent="0.25">
      <c r="A31" s="24" t="s">
        <v>326</v>
      </c>
      <c r="B31" s="24" t="s">
        <v>331</v>
      </c>
      <c r="C31" s="23">
        <v>-5000</v>
      </c>
      <c r="D31" s="23">
        <v>-5000</v>
      </c>
      <c r="E31" s="3">
        <f t="shared" si="0"/>
        <v>0</v>
      </c>
      <c r="F31" s="22"/>
    </row>
    <row r="32" spans="1:6" x14ac:dyDescent="0.25">
      <c r="A32" s="53" t="s">
        <v>321</v>
      </c>
      <c r="B32" s="53"/>
      <c r="C32" s="28">
        <f>SUM(C27:C31)</f>
        <v>-129269</v>
      </c>
      <c r="D32" s="28">
        <f>SUM(D27:D31)</f>
        <v>-124552.5</v>
      </c>
      <c r="E32" s="29">
        <f t="shared" si="0"/>
        <v>3.7867565885871417E-2</v>
      </c>
      <c r="F32" s="30"/>
    </row>
    <row r="33" spans="1:6" x14ac:dyDescent="0.25">
      <c r="A33" s="22" t="s">
        <v>332</v>
      </c>
      <c r="B33" s="24" t="s">
        <v>190</v>
      </c>
      <c r="C33" s="23">
        <v>-30000</v>
      </c>
      <c r="D33" s="23">
        <v>-30000</v>
      </c>
      <c r="E33" s="3">
        <f t="shared" si="0"/>
        <v>0</v>
      </c>
      <c r="F33" s="22"/>
    </row>
    <row r="34" spans="1:6" x14ac:dyDescent="0.25">
      <c r="A34" s="53" t="s">
        <v>190</v>
      </c>
      <c r="B34" s="53"/>
      <c r="C34" s="28">
        <f>SUM(C33)</f>
        <v>-30000</v>
      </c>
      <c r="D34" s="28">
        <f>SUM(D33)</f>
        <v>-30000</v>
      </c>
      <c r="E34" s="29">
        <f t="shared" ref="E34:E65" si="1">(C34-D34)/D34</f>
        <v>0</v>
      </c>
      <c r="F34" s="30"/>
    </row>
    <row r="35" spans="1:6" x14ac:dyDescent="0.25">
      <c r="A35" s="22" t="s">
        <v>334</v>
      </c>
      <c r="B35" s="24" t="s">
        <v>333</v>
      </c>
      <c r="C35" s="23">
        <v>-4000</v>
      </c>
      <c r="D35" s="23">
        <v>-4000</v>
      </c>
      <c r="E35" s="3">
        <f t="shared" si="1"/>
        <v>0</v>
      </c>
      <c r="F35" s="22"/>
    </row>
    <row r="36" spans="1:6" x14ac:dyDescent="0.25">
      <c r="A36" s="53" t="s">
        <v>335</v>
      </c>
      <c r="B36" s="53"/>
      <c r="C36" s="28">
        <f>SUM(C35)</f>
        <v>-4000</v>
      </c>
      <c r="D36" s="28">
        <f>SUM(D35)</f>
        <v>-4000</v>
      </c>
      <c r="E36" s="29">
        <f t="shared" si="1"/>
        <v>0</v>
      </c>
      <c r="F36" s="30"/>
    </row>
    <row r="37" spans="1:6" x14ac:dyDescent="0.25">
      <c r="A37" s="24" t="s">
        <v>336</v>
      </c>
      <c r="B37" s="24" t="s">
        <v>339</v>
      </c>
      <c r="C37" s="20">
        <v>-21500</v>
      </c>
      <c r="D37" s="20">
        <v>-20500</v>
      </c>
      <c r="E37" s="21">
        <f t="shared" si="1"/>
        <v>4.878048780487805E-2</v>
      </c>
      <c r="F37" s="22"/>
    </row>
    <row r="38" spans="1:6" x14ac:dyDescent="0.25">
      <c r="A38" s="24" t="s">
        <v>337</v>
      </c>
      <c r="B38" s="24" t="s">
        <v>340</v>
      </c>
      <c r="C38" s="20">
        <v>-115000</v>
      </c>
      <c r="D38" s="20">
        <v>-108000</v>
      </c>
      <c r="E38" s="21">
        <f t="shared" si="1"/>
        <v>6.4814814814814811E-2</v>
      </c>
      <c r="F38" s="22"/>
    </row>
    <row r="39" spans="1:6" x14ac:dyDescent="0.25">
      <c r="A39" s="25" t="s">
        <v>338</v>
      </c>
      <c r="B39" s="25" t="s">
        <v>341</v>
      </c>
      <c r="C39" s="6">
        <v>-135000</v>
      </c>
      <c r="D39" s="6">
        <v>-135000</v>
      </c>
      <c r="E39" s="21">
        <f t="shared" si="1"/>
        <v>0</v>
      </c>
      <c r="F39" s="22"/>
    </row>
    <row r="40" spans="1:6" x14ac:dyDescent="0.25">
      <c r="A40" s="55" t="s">
        <v>343</v>
      </c>
      <c r="B40" s="56"/>
      <c r="C40" s="28">
        <f>SUM(C37:C39)</f>
        <v>-271500</v>
      </c>
      <c r="D40" s="28">
        <f>SUM(D37:D39)</f>
        <v>-263500</v>
      </c>
      <c r="E40" s="29">
        <f t="shared" si="1"/>
        <v>3.0360531309297913E-2</v>
      </c>
      <c r="F40" s="30"/>
    </row>
    <row r="41" spans="1:6" x14ac:dyDescent="0.25">
      <c r="A41" s="24" t="s">
        <v>344</v>
      </c>
      <c r="B41" s="24" t="s">
        <v>347</v>
      </c>
      <c r="C41" s="20">
        <v>-5500</v>
      </c>
      <c r="D41" s="20">
        <v>-7500</v>
      </c>
      <c r="E41" s="21">
        <f t="shared" si="1"/>
        <v>-0.26666666666666666</v>
      </c>
      <c r="F41" s="22"/>
    </row>
    <row r="42" spans="1:6" x14ac:dyDescent="0.25">
      <c r="A42" s="24" t="s">
        <v>345</v>
      </c>
      <c r="B42" s="24" t="s">
        <v>348</v>
      </c>
      <c r="C42" s="20">
        <v>-9000</v>
      </c>
      <c r="D42" s="20">
        <v>-11000</v>
      </c>
      <c r="E42" s="21">
        <f t="shared" si="1"/>
        <v>-0.18181818181818182</v>
      </c>
      <c r="F42" s="22"/>
    </row>
    <row r="43" spans="1:6" x14ac:dyDescent="0.25">
      <c r="A43" s="25" t="s">
        <v>346</v>
      </c>
      <c r="B43" s="25" t="s">
        <v>349</v>
      </c>
      <c r="C43" s="6">
        <v>-1000</v>
      </c>
      <c r="D43" s="6">
        <v>-1000</v>
      </c>
      <c r="E43" s="21">
        <f t="shared" si="1"/>
        <v>0</v>
      </c>
      <c r="F43" s="22"/>
    </row>
    <row r="44" spans="1:6" x14ac:dyDescent="0.25">
      <c r="A44" s="55" t="s">
        <v>342</v>
      </c>
      <c r="B44" s="56"/>
      <c r="C44" s="28">
        <f>SUM(C41:C43)</f>
        <v>-15500</v>
      </c>
      <c r="D44" s="28">
        <f>SUM(D41:D43)</f>
        <v>-19500</v>
      </c>
      <c r="E44" s="29">
        <f t="shared" si="1"/>
        <v>-0.20512820512820512</v>
      </c>
      <c r="F44" s="30"/>
    </row>
    <row r="45" spans="1:6" x14ac:dyDescent="0.25">
      <c r="A45" s="24" t="s">
        <v>344</v>
      </c>
      <c r="B45" s="24" t="s">
        <v>350</v>
      </c>
      <c r="C45" s="20">
        <v>-130000</v>
      </c>
      <c r="D45" s="20">
        <v>-130000</v>
      </c>
      <c r="E45" s="21">
        <f t="shared" si="1"/>
        <v>0</v>
      </c>
      <c r="F45" s="22"/>
    </row>
    <row r="46" spans="1:6" x14ac:dyDescent="0.25">
      <c r="A46" s="24" t="s">
        <v>345</v>
      </c>
      <c r="B46" s="24" t="s">
        <v>258</v>
      </c>
      <c r="C46" s="20">
        <v>-3000</v>
      </c>
      <c r="D46" s="20">
        <v>-5000</v>
      </c>
      <c r="E46" s="21">
        <f t="shared" si="1"/>
        <v>-0.4</v>
      </c>
      <c r="F46" s="22"/>
    </row>
    <row r="47" spans="1:6" x14ac:dyDescent="0.25">
      <c r="A47" s="25" t="s">
        <v>346</v>
      </c>
      <c r="B47" s="25" t="s">
        <v>351</v>
      </c>
      <c r="C47" s="6">
        <v>-25000</v>
      </c>
      <c r="D47" s="6">
        <v>-25000</v>
      </c>
      <c r="E47" s="21">
        <f t="shared" si="1"/>
        <v>0</v>
      </c>
      <c r="F47" s="22"/>
    </row>
    <row r="48" spans="1:6" x14ac:dyDescent="0.25">
      <c r="A48" s="55" t="s">
        <v>218</v>
      </c>
      <c r="B48" s="56"/>
      <c r="C48" s="28">
        <f>SUM(C45:C47)</f>
        <v>-158000</v>
      </c>
      <c r="D48" s="28">
        <f>SUM(D45:D47)</f>
        <v>-160000</v>
      </c>
      <c r="E48" s="29">
        <f t="shared" si="1"/>
        <v>-1.2500000000000001E-2</v>
      </c>
      <c r="F48" s="30"/>
    </row>
    <row r="49" spans="1:6" x14ac:dyDescent="0.25">
      <c r="A49" s="24" t="s">
        <v>359</v>
      </c>
      <c r="B49" s="24" t="s">
        <v>367</v>
      </c>
      <c r="C49" s="6">
        <v>-275800</v>
      </c>
      <c r="D49" s="6">
        <v>-264800</v>
      </c>
      <c r="E49" s="3">
        <f t="shared" si="1"/>
        <v>4.1540785498489427E-2</v>
      </c>
      <c r="F49" s="2"/>
    </row>
    <row r="50" spans="1:6" x14ac:dyDescent="0.25">
      <c r="A50" s="24" t="s">
        <v>360</v>
      </c>
      <c r="B50" s="24" t="s">
        <v>368</v>
      </c>
      <c r="C50" s="6">
        <v>-8000</v>
      </c>
      <c r="D50" s="6">
        <v>-8000</v>
      </c>
      <c r="E50" s="3">
        <f t="shared" si="1"/>
        <v>0</v>
      </c>
      <c r="F50" s="2"/>
    </row>
    <row r="51" spans="1:6" x14ac:dyDescent="0.25">
      <c r="A51" s="24" t="s">
        <v>361</v>
      </c>
      <c r="B51" s="24" t="s">
        <v>369</v>
      </c>
      <c r="C51" s="20">
        <v>-94000</v>
      </c>
      <c r="D51" s="20">
        <v>-90000</v>
      </c>
      <c r="E51" s="3">
        <f t="shared" si="1"/>
        <v>4.4444444444444446E-2</v>
      </c>
      <c r="F51" s="2"/>
    </row>
    <row r="52" spans="1:6" x14ac:dyDescent="0.25">
      <c r="A52" s="24" t="s">
        <v>362</v>
      </c>
      <c r="B52" s="24" t="s">
        <v>370</v>
      </c>
      <c r="C52" s="20">
        <v>-26675</v>
      </c>
      <c r="D52" s="20">
        <v>-25650</v>
      </c>
      <c r="E52" s="3">
        <f t="shared" si="1"/>
        <v>3.9961013645224169E-2</v>
      </c>
      <c r="F52" s="2"/>
    </row>
    <row r="53" spans="1:6" x14ac:dyDescent="0.25">
      <c r="A53" s="24" t="s">
        <v>363</v>
      </c>
      <c r="B53" s="24" t="s">
        <v>371</v>
      </c>
      <c r="C53" s="20">
        <v>-20500</v>
      </c>
      <c r="D53" s="20">
        <v>-20500</v>
      </c>
      <c r="E53" s="3">
        <f t="shared" si="1"/>
        <v>0</v>
      </c>
      <c r="F53" s="2"/>
    </row>
    <row r="54" spans="1:6" x14ac:dyDescent="0.25">
      <c r="A54" s="24" t="s">
        <v>364</v>
      </c>
      <c r="B54" s="24" t="s">
        <v>372</v>
      </c>
      <c r="C54" s="20">
        <v>-6000</v>
      </c>
      <c r="D54" s="20">
        <v>-6000</v>
      </c>
      <c r="E54" s="3">
        <f t="shared" si="1"/>
        <v>0</v>
      </c>
      <c r="F54" s="2"/>
    </row>
    <row r="55" spans="1:6" x14ac:dyDescent="0.25">
      <c r="A55" s="24" t="s">
        <v>365</v>
      </c>
      <c r="B55" s="24" t="s">
        <v>373</v>
      </c>
      <c r="C55" s="20">
        <v>-40000</v>
      </c>
      <c r="D55" s="20">
        <v>-40000</v>
      </c>
      <c r="E55" s="3">
        <f t="shared" si="1"/>
        <v>0</v>
      </c>
      <c r="F55" s="2"/>
    </row>
    <row r="56" spans="1:6" x14ac:dyDescent="0.25">
      <c r="A56" s="24" t="s">
        <v>366</v>
      </c>
      <c r="B56" s="25" t="s">
        <v>461</v>
      </c>
      <c r="C56" s="6">
        <v>-4000</v>
      </c>
      <c r="D56" s="6">
        <v>-4000</v>
      </c>
      <c r="E56" s="3">
        <f t="shared" si="1"/>
        <v>0</v>
      </c>
      <c r="F56" s="2"/>
    </row>
    <row r="57" spans="1:6" x14ac:dyDescent="0.25">
      <c r="A57" s="53" t="s">
        <v>352</v>
      </c>
      <c r="B57" s="53"/>
      <c r="C57" s="28">
        <f>SUM(C49:C56)</f>
        <v>-474975</v>
      </c>
      <c r="D57" s="28">
        <f>SUM(D49:D56)</f>
        <v>-458950</v>
      </c>
      <c r="E57" s="29">
        <f t="shared" si="1"/>
        <v>3.4916657587972549E-2</v>
      </c>
      <c r="F57" s="30"/>
    </row>
    <row r="58" spans="1:6" x14ac:dyDescent="0.25">
      <c r="A58" s="26" t="s">
        <v>375</v>
      </c>
      <c r="B58" s="26" t="s">
        <v>377</v>
      </c>
      <c r="C58" s="27">
        <v>-12000</v>
      </c>
      <c r="D58" s="27">
        <v>-10000</v>
      </c>
      <c r="E58" s="21">
        <f t="shared" si="1"/>
        <v>0.2</v>
      </c>
      <c r="F58" s="2"/>
    </row>
    <row r="59" spans="1:6" x14ac:dyDescent="0.25">
      <c r="A59" s="25" t="s">
        <v>376</v>
      </c>
      <c r="B59" s="25" t="s">
        <v>378</v>
      </c>
      <c r="C59" s="6">
        <v>-3750</v>
      </c>
      <c r="D59" s="6">
        <v>-3750</v>
      </c>
      <c r="E59" s="21">
        <f t="shared" si="1"/>
        <v>0</v>
      </c>
      <c r="F59" s="2"/>
    </row>
    <row r="60" spans="1:6" x14ac:dyDescent="0.25">
      <c r="A60" s="53" t="s">
        <v>374</v>
      </c>
      <c r="B60" s="53"/>
      <c r="C60" s="28">
        <f>SUM(C58:C59)</f>
        <v>-15750</v>
      </c>
      <c r="D60" s="28">
        <f>SUM(D58:D59)</f>
        <v>-13750</v>
      </c>
      <c r="E60" s="29">
        <f t="shared" si="1"/>
        <v>0.14545454545454545</v>
      </c>
      <c r="F60" s="30"/>
    </row>
    <row r="61" spans="1:6" x14ac:dyDescent="0.25">
      <c r="A61" s="24" t="s">
        <v>354</v>
      </c>
      <c r="B61" s="24" t="s">
        <v>353</v>
      </c>
      <c r="C61" s="6">
        <v>-24440</v>
      </c>
      <c r="D61" s="6">
        <v>-23500</v>
      </c>
      <c r="E61" s="3">
        <f t="shared" si="1"/>
        <v>0.04</v>
      </c>
      <c r="F61" s="2"/>
    </row>
    <row r="62" spans="1:6" x14ac:dyDescent="0.25">
      <c r="A62" s="24" t="s">
        <v>355</v>
      </c>
      <c r="B62" s="24" t="s">
        <v>382</v>
      </c>
      <c r="C62" s="20">
        <v>-160000</v>
      </c>
      <c r="D62" s="20">
        <v>-146000</v>
      </c>
      <c r="E62" s="3">
        <f t="shared" si="1"/>
        <v>9.5890410958904104E-2</v>
      </c>
      <c r="F62" s="2"/>
    </row>
    <row r="63" spans="1:6" x14ac:dyDescent="0.25">
      <c r="A63" s="24" t="s">
        <v>356</v>
      </c>
      <c r="B63" s="24" t="s">
        <v>383</v>
      </c>
      <c r="C63" s="20">
        <v>-565000</v>
      </c>
      <c r="D63" s="20">
        <v>-496000</v>
      </c>
      <c r="E63" s="3">
        <f t="shared" si="1"/>
        <v>0.13911290322580644</v>
      </c>
      <c r="F63" s="2"/>
    </row>
    <row r="64" spans="1:6" x14ac:dyDescent="0.25">
      <c r="A64" s="24" t="s">
        <v>357</v>
      </c>
      <c r="B64" s="24" t="s">
        <v>384</v>
      </c>
      <c r="C64" s="20">
        <v>-25000</v>
      </c>
      <c r="D64" s="20">
        <v>-25000</v>
      </c>
      <c r="E64" s="3">
        <f t="shared" si="1"/>
        <v>0</v>
      </c>
      <c r="F64" s="2"/>
    </row>
    <row r="65" spans="1:6" x14ac:dyDescent="0.25">
      <c r="A65" s="24" t="s">
        <v>358</v>
      </c>
      <c r="B65" s="24" t="s">
        <v>385</v>
      </c>
      <c r="C65" s="20">
        <v>-40000</v>
      </c>
      <c r="D65" s="20">
        <v>-40000</v>
      </c>
      <c r="E65" s="3">
        <f t="shared" si="1"/>
        <v>0</v>
      </c>
      <c r="F65" s="2"/>
    </row>
    <row r="66" spans="1:6" x14ac:dyDescent="0.25">
      <c r="A66" s="24" t="s">
        <v>380</v>
      </c>
      <c r="B66" s="24" t="s">
        <v>386</v>
      </c>
      <c r="C66" s="20">
        <v>-5000</v>
      </c>
      <c r="D66" s="20">
        <v>-5000</v>
      </c>
      <c r="E66" s="3">
        <f t="shared" ref="E66:E70" si="2">(C66-D66)/D66</f>
        <v>0</v>
      </c>
      <c r="F66" s="2"/>
    </row>
    <row r="67" spans="1:6" x14ac:dyDescent="0.25">
      <c r="A67" s="24" t="s">
        <v>381</v>
      </c>
      <c r="B67" s="25" t="s">
        <v>387</v>
      </c>
      <c r="C67" s="20">
        <f>-B68-2500</f>
        <v>-2500</v>
      </c>
      <c r="D67" s="20">
        <v>-2500</v>
      </c>
      <c r="E67" s="3">
        <f t="shared" si="2"/>
        <v>0</v>
      </c>
      <c r="F67" s="2"/>
    </row>
    <row r="68" spans="1:6" x14ac:dyDescent="0.25">
      <c r="A68" s="53" t="s">
        <v>379</v>
      </c>
      <c r="B68" s="53"/>
      <c r="C68" s="28">
        <f>SUM(C61:C67)</f>
        <v>-821940</v>
      </c>
      <c r="D68" s="28">
        <f>SUM(D61:D67)</f>
        <v>-738000</v>
      </c>
      <c r="E68" s="29">
        <f t="shared" si="2"/>
        <v>0.11373983739837398</v>
      </c>
      <c r="F68" s="30"/>
    </row>
    <row r="69" spans="1:6" x14ac:dyDescent="0.25">
      <c r="A69" s="26" t="s">
        <v>389</v>
      </c>
      <c r="B69" s="26" t="s">
        <v>391</v>
      </c>
      <c r="C69" s="27">
        <v>-70000</v>
      </c>
      <c r="D69" s="27">
        <v>-60217.5</v>
      </c>
      <c r="E69" s="21">
        <f t="shared" si="2"/>
        <v>0.16245277535600117</v>
      </c>
      <c r="F69" s="2"/>
    </row>
    <row r="70" spans="1:6" x14ac:dyDescent="0.25">
      <c r="A70" s="25" t="s">
        <v>390</v>
      </c>
      <c r="B70" s="25" t="s">
        <v>392</v>
      </c>
      <c r="C70" s="6">
        <v>-41631</v>
      </c>
      <c r="D70" s="6">
        <v>-40030</v>
      </c>
      <c r="E70" s="21">
        <f t="shared" si="2"/>
        <v>3.999500374718961E-2</v>
      </c>
      <c r="F70" s="2"/>
    </row>
    <row r="71" spans="1:6" x14ac:dyDescent="0.25">
      <c r="A71" s="25" t="s">
        <v>390</v>
      </c>
      <c r="B71" s="25" t="s">
        <v>393</v>
      </c>
      <c r="C71" s="6">
        <v>0</v>
      </c>
      <c r="D71" s="6">
        <v>0</v>
      </c>
      <c r="E71" s="3"/>
      <c r="F71" s="2"/>
    </row>
    <row r="72" spans="1:6" x14ac:dyDescent="0.25">
      <c r="A72" s="53" t="s">
        <v>388</v>
      </c>
      <c r="B72" s="53"/>
      <c r="C72" s="28">
        <f>SUM(C69:C71)</f>
        <v>-111631</v>
      </c>
      <c r="D72" s="28">
        <f>SUM(D69:D71)</f>
        <v>-100247.5</v>
      </c>
      <c r="E72" s="29">
        <f t="shared" ref="E72:E88" si="3">(C72-D72)/D72</f>
        <v>0.11355395396393925</v>
      </c>
      <c r="F72" s="30"/>
    </row>
    <row r="73" spans="1:6" x14ac:dyDescent="0.25">
      <c r="A73" s="22" t="s">
        <v>394</v>
      </c>
      <c r="B73" s="24" t="s">
        <v>395</v>
      </c>
      <c r="C73" s="23">
        <v>-35000</v>
      </c>
      <c r="D73" s="23">
        <v>-45000</v>
      </c>
      <c r="E73" s="3">
        <f t="shared" si="3"/>
        <v>-0.22222222222222221</v>
      </c>
      <c r="F73" s="22"/>
    </row>
    <row r="74" spans="1:6" x14ac:dyDescent="0.25">
      <c r="A74" s="53" t="s">
        <v>395</v>
      </c>
      <c r="B74" s="53"/>
      <c r="C74" s="28">
        <f>SUM(C73)</f>
        <v>-35000</v>
      </c>
      <c r="D74" s="28">
        <f>SUM(D73)</f>
        <v>-45000</v>
      </c>
      <c r="E74" s="29">
        <f t="shared" si="3"/>
        <v>-0.22222222222222221</v>
      </c>
      <c r="F74" s="30"/>
    </row>
    <row r="75" spans="1:6" x14ac:dyDescent="0.25">
      <c r="A75" s="22" t="s">
        <v>396</v>
      </c>
      <c r="B75" s="24" t="s">
        <v>397</v>
      </c>
      <c r="C75" s="23">
        <v>-1000</v>
      </c>
      <c r="D75" s="23">
        <v>-1000</v>
      </c>
      <c r="E75" s="3">
        <f t="shared" si="3"/>
        <v>0</v>
      </c>
      <c r="F75" s="22"/>
    </row>
    <row r="76" spans="1:6" x14ac:dyDescent="0.25">
      <c r="A76" s="53" t="s">
        <v>398</v>
      </c>
      <c r="B76" s="53"/>
      <c r="C76" s="28">
        <f>SUM(C75)</f>
        <v>-1000</v>
      </c>
      <c r="D76" s="28">
        <f>SUM(D75)</f>
        <v>-1000</v>
      </c>
      <c r="E76" s="29">
        <f t="shared" si="3"/>
        <v>0</v>
      </c>
      <c r="F76" s="30"/>
    </row>
    <row r="77" spans="1:6" x14ac:dyDescent="0.25">
      <c r="A77" s="22" t="s">
        <v>399</v>
      </c>
      <c r="B77" s="24" t="s">
        <v>400</v>
      </c>
      <c r="C77" s="23">
        <v>-3000</v>
      </c>
      <c r="D77" s="23">
        <v>-3000</v>
      </c>
      <c r="E77" s="3">
        <f t="shared" si="3"/>
        <v>0</v>
      </c>
      <c r="F77" s="22"/>
    </row>
    <row r="78" spans="1:6" x14ac:dyDescent="0.25">
      <c r="A78" s="53" t="s">
        <v>401</v>
      </c>
      <c r="B78" s="53"/>
      <c r="C78" s="28">
        <f>SUM(C77)</f>
        <v>-3000</v>
      </c>
      <c r="D78" s="28">
        <f>SUM(D77)</f>
        <v>-3000</v>
      </c>
      <c r="E78" s="29">
        <f t="shared" si="3"/>
        <v>0</v>
      </c>
      <c r="F78" s="30"/>
    </row>
    <row r="79" spans="1:6" x14ac:dyDescent="0.25">
      <c r="A79" s="24" t="s">
        <v>402</v>
      </c>
      <c r="B79" s="24" t="s">
        <v>406</v>
      </c>
      <c r="C79" s="20">
        <v>-5000</v>
      </c>
      <c r="D79" s="20">
        <v>-5000</v>
      </c>
      <c r="E79" s="3">
        <f t="shared" si="3"/>
        <v>0</v>
      </c>
      <c r="F79" s="2"/>
    </row>
    <row r="80" spans="1:6" x14ac:dyDescent="0.25">
      <c r="A80" s="24" t="s">
        <v>403</v>
      </c>
      <c r="B80" s="24" t="s">
        <v>407</v>
      </c>
      <c r="C80" s="20">
        <v>-2000</v>
      </c>
      <c r="D80" s="20">
        <v>-2000</v>
      </c>
      <c r="E80" s="3">
        <f t="shared" si="3"/>
        <v>0</v>
      </c>
      <c r="F80" s="2"/>
    </row>
    <row r="81" spans="1:6" x14ac:dyDescent="0.25">
      <c r="A81" s="24" t="s">
        <v>404</v>
      </c>
      <c r="B81" s="24" t="s">
        <v>408</v>
      </c>
      <c r="C81" s="20">
        <v>-2500</v>
      </c>
      <c r="D81" s="20">
        <v>-2500</v>
      </c>
      <c r="E81" s="3">
        <f t="shared" si="3"/>
        <v>0</v>
      </c>
      <c r="F81" s="2"/>
    </row>
    <row r="82" spans="1:6" x14ac:dyDescent="0.25">
      <c r="A82" s="24" t="s">
        <v>405</v>
      </c>
      <c r="B82" s="25" t="s">
        <v>409</v>
      </c>
      <c r="C82" s="6">
        <v>-4000</v>
      </c>
      <c r="D82" s="6">
        <v>-4000</v>
      </c>
      <c r="E82" s="3">
        <f t="shared" si="3"/>
        <v>0</v>
      </c>
      <c r="F82" s="2"/>
    </row>
    <row r="83" spans="1:6" x14ac:dyDescent="0.25">
      <c r="A83" s="53" t="s">
        <v>457</v>
      </c>
      <c r="B83" s="53"/>
      <c r="C83" s="28">
        <f>SUM(C79:C82)</f>
        <v>-13500</v>
      </c>
      <c r="D83" s="28">
        <f>SUM(D79:D82)</f>
        <v>-13500</v>
      </c>
      <c r="E83" s="29">
        <f t="shared" si="3"/>
        <v>0</v>
      </c>
      <c r="F83" s="30"/>
    </row>
    <row r="84" spans="1:6" x14ac:dyDescent="0.25">
      <c r="A84" s="2" t="s">
        <v>413</v>
      </c>
      <c r="B84" s="2" t="s">
        <v>411</v>
      </c>
      <c r="C84" s="6">
        <v>-75000</v>
      </c>
      <c r="D84" s="6">
        <v>-70000</v>
      </c>
      <c r="E84" s="3">
        <f t="shared" si="3"/>
        <v>7.1428571428571425E-2</v>
      </c>
      <c r="F84" s="3"/>
    </row>
    <row r="85" spans="1:6" x14ac:dyDescent="0.25">
      <c r="A85" s="2" t="s">
        <v>414</v>
      </c>
      <c r="B85" s="2" t="s">
        <v>412</v>
      </c>
      <c r="C85" s="6">
        <v>-20000</v>
      </c>
      <c r="D85" s="6">
        <v>-20000</v>
      </c>
      <c r="E85" s="3">
        <f t="shared" si="3"/>
        <v>0</v>
      </c>
      <c r="F85" s="3"/>
    </row>
    <row r="86" spans="1:6" x14ac:dyDescent="0.25">
      <c r="A86" s="53" t="s">
        <v>410</v>
      </c>
      <c r="B86" s="53"/>
      <c r="C86" s="28">
        <f>SUM(C84:C85)</f>
        <v>-95000</v>
      </c>
      <c r="D86" s="28">
        <f>SUM(D84:D85)</f>
        <v>-90000</v>
      </c>
      <c r="E86" s="29">
        <f t="shared" si="3"/>
        <v>5.5555555555555552E-2</v>
      </c>
      <c r="F86" s="30"/>
    </row>
    <row r="87" spans="1:6" x14ac:dyDescent="0.25">
      <c r="A87" s="2" t="s">
        <v>420</v>
      </c>
      <c r="B87" s="2" t="s">
        <v>422</v>
      </c>
      <c r="C87" s="6">
        <v>-16550</v>
      </c>
      <c r="D87" s="6">
        <v>-15900</v>
      </c>
      <c r="E87" s="3">
        <f t="shared" si="3"/>
        <v>4.0880503144654086E-2</v>
      </c>
      <c r="F87" s="3"/>
    </row>
    <row r="88" spans="1:6" x14ac:dyDescent="0.25">
      <c r="A88" s="2" t="s">
        <v>421</v>
      </c>
      <c r="B88" s="2" t="s">
        <v>423</v>
      </c>
      <c r="C88" s="6">
        <v>-11500</v>
      </c>
      <c r="D88" s="6">
        <v>-11500</v>
      </c>
      <c r="E88" s="3">
        <f t="shared" si="3"/>
        <v>0</v>
      </c>
      <c r="F88" s="3"/>
    </row>
    <row r="89" spans="1:6" x14ac:dyDescent="0.25">
      <c r="A89" s="53" t="s">
        <v>419</v>
      </c>
      <c r="B89" s="53"/>
      <c r="C89" s="28">
        <f>SUM(C87:C88)</f>
        <v>-28050</v>
      </c>
      <c r="D89" s="28">
        <f>SUM(D87:D88)</f>
        <v>-27400</v>
      </c>
      <c r="E89" s="29">
        <f t="shared" ref="E89:E94" si="4">(C89-D89)/D89</f>
        <v>2.3722627737226276E-2</v>
      </c>
      <c r="F89" s="30"/>
    </row>
    <row r="90" spans="1:6" x14ac:dyDescent="0.25">
      <c r="A90" s="24" t="s">
        <v>425</v>
      </c>
      <c r="B90" s="24" t="s">
        <v>429</v>
      </c>
      <c r="C90" s="20">
        <v>-56178</v>
      </c>
      <c r="D90" s="20">
        <v>-54017.600000000006</v>
      </c>
      <c r="E90" s="3">
        <f t="shared" si="4"/>
        <v>3.999437220461468E-2</v>
      </c>
      <c r="F90" s="2"/>
    </row>
    <row r="91" spans="1:6" x14ac:dyDescent="0.25">
      <c r="A91" s="24" t="s">
        <v>426</v>
      </c>
      <c r="B91" s="24" t="s">
        <v>430</v>
      </c>
      <c r="C91" s="20">
        <v>-37468</v>
      </c>
      <c r="D91" s="20">
        <v>-36027</v>
      </c>
      <c r="E91" s="3">
        <f t="shared" si="4"/>
        <v>3.999777944319538E-2</v>
      </c>
      <c r="F91" s="2"/>
    </row>
    <row r="92" spans="1:6" x14ac:dyDescent="0.25">
      <c r="A92" s="24" t="s">
        <v>427</v>
      </c>
      <c r="B92" s="24" t="s">
        <v>431</v>
      </c>
      <c r="C92" s="20">
        <v>-18200</v>
      </c>
      <c r="D92" s="20">
        <v>-18200</v>
      </c>
      <c r="E92" s="3">
        <f t="shared" si="4"/>
        <v>0</v>
      </c>
      <c r="F92" s="2"/>
    </row>
    <row r="93" spans="1:6" x14ac:dyDescent="0.25">
      <c r="A93" s="24" t="s">
        <v>428</v>
      </c>
      <c r="B93" s="25" t="s">
        <v>432</v>
      </c>
      <c r="C93" s="6">
        <v>-15600</v>
      </c>
      <c r="D93" s="6">
        <v>-15000</v>
      </c>
      <c r="E93" s="3">
        <f t="shared" si="4"/>
        <v>0.04</v>
      </c>
      <c r="F93" s="2"/>
    </row>
    <row r="94" spans="1:6" x14ac:dyDescent="0.25">
      <c r="A94" s="53" t="s">
        <v>424</v>
      </c>
      <c r="B94" s="53"/>
      <c r="C94" s="28">
        <f>SUM(C90:C93)</f>
        <v>-127446</v>
      </c>
      <c r="D94" s="28">
        <f>SUM(D90:D93)</f>
        <v>-123244.6</v>
      </c>
      <c r="E94" s="29">
        <f t="shared" si="4"/>
        <v>3.4089931729260302E-2</v>
      </c>
      <c r="F94" s="30"/>
    </row>
    <row r="95" spans="1:6" x14ac:dyDescent="0.25">
      <c r="A95" s="2" t="s">
        <v>435</v>
      </c>
      <c r="B95" s="2" t="s">
        <v>437</v>
      </c>
      <c r="C95" s="6">
        <v>-13515</v>
      </c>
      <c r="D95" s="6">
        <v>-13515</v>
      </c>
      <c r="E95" s="3">
        <f>(C95-D95)/D95</f>
        <v>0</v>
      </c>
      <c r="F95" s="3"/>
    </row>
    <row r="96" spans="1:6" x14ac:dyDescent="0.25">
      <c r="A96" s="2" t="s">
        <v>434</v>
      </c>
      <c r="B96" s="2" t="s">
        <v>436</v>
      </c>
      <c r="C96" s="6">
        <v>-20000</v>
      </c>
      <c r="D96" s="6">
        <v>-20000</v>
      </c>
      <c r="E96" s="3">
        <f>(C96-D96)/D96</f>
        <v>0</v>
      </c>
      <c r="F96" s="3"/>
    </row>
    <row r="97" spans="1:6" x14ac:dyDescent="0.25">
      <c r="A97" s="53" t="s">
        <v>433</v>
      </c>
      <c r="B97" s="53"/>
      <c r="C97" s="28">
        <f>SUM(C95:C96)</f>
        <v>-33515</v>
      </c>
      <c r="D97" s="28">
        <f>SUM(D95:D96)</f>
        <v>-33515</v>
      </c>
      <c r="E97" s="29">
        <f t="shared" ref="E97:E106" si="5">(C97-D97)/D97</f>
        <v>0</v>
      </c>
      <c r="F97" s="30"/>
    </row>
    <row r="98" spans="1:6" x14ac:dyDescent="0.25">
      <c r="A98" s="2" t="s">
        <v>438</v>
      </c>
      <c r="B98" s="2" t="s">
        <v>439</v>
      </c>
      <c r="C98" s="6">
        <v>-75000</v>
      </c>
      <c r="D98" s="6">
        <v>-20000</v>
      </c>
      <c r="E98" s="3">
        <f t="shared" si="5"/>
        <v>2.75</v>
      </c>
      <c r="F98" s="2" t="s">
        <v>483</v>
      </c>
    </row>
    <row r="99" spans="1:6" x14ac:dyDescent="0.25">
      <c r="A99" s="55" t="s">
        <v>440</v>
      </c>
      <c r="B99" s="56"/>
      <c r="C99" s="28">
        <f>SUM(C98)</f>
        <v>-75000</v>
      </c>
      <c r="D99" s="28">
        <f>SUM(D98)</f>
        <v>-20000</v>
      </c>
      <c r="E99" s="29">
        <f t="shared" si="5"/>
        <v>2.75</v>
      </c>
      <c r="F99" s="30"/>
    </row>
    <row r="100" spans="1:6" x14ac:dyDescent="0.25">
      <c r="A100" s="24" t="s">
        <v>441</v>
      </c>
      <c r="B100" s="24" t="s">
        <v>447</v>
      </c>
      <c r="C100" s="20">
        <v>-175000</v>
      </c>
      <c r="D100" s="20">
        <v>-200000</v>
      </c>
      <c r="E100" s="3">
        <f t="shared" si="5"/>
        <v>-0.125</v>
      </c>
      <c r="F100" s="2"/>
    </row>
    <row r="101" spans="1:6" x14ac:dyDescent="0.25">
      <c r="A101" s="24" t="s">
        <v>442</v>
      </c>
      <c r="B101" s="24" t="s">
        <v>448</v>
      </c>
      <c r="C101" s="20">
        <v>-95000</v>
      </c>
      <c r="D101" s="20">
        <v>-113000</v>
      </c>
      <c r="E101" s="3">
        <f t="shared" si="5"/>
        <v>-0.15929203539823009</v>
      </c>
      <c r="F101" s="2"/>
    </row>
    <row r="102" spans="1:6" x14ac:dyDescent="0.25">
      <c r="A102" s="24" t="s">
        <v>443</v>
      </c>
      <c r="B102" s="24" t="s">
        <v>449</v>
      </c>
      <c r="C102" s="20">
        <v>-48000</v>
      </c>
      <c r="D102" s="20">
        <v>-56000</v>
      </c>
      <c r="E102" s="3">
        <f t="shared" si="5"/>
        <v>-0.14285714285714285</v>
      </c>
      <c r="F102" s="2"/>
    </row>
    <row r="103" spans="1:6" x14ac:dyDescent="0.25">
      <c r="A103" s="24" t="s">
        <v>444</v>
      </c>
      <c r="B103" s="24" t="s">
        <v>450</v>
      </c>
      <c r="C103" s="20">
        <v>-12000</v>
      </c>
      <c r="D103" s="20">
        <v>-12000</v>
      </c>
      <c r="E103" s="3">
        <f t="shared" si="5"/>
        <v>0</v>
      </c>
      <c r="F103" s="2"/>
    </row>
    <row r="104" spans="1:6" x14ac:dyDescent="0.25">
      <c r="A104" s="24" t="s">
        <v>445</v>
      </c>
      <c r="B104" s="24" t="s">
        <v>451</v>
      </c>
      <c r="C104" s="20">
        <v>-5000</v>
      </c>
      <c r="D104" s="20">
        <v>-5000</v>
      </c>
      <c r="E104" s="3">
        <f t="shared" si="5"/>
        <v>0</v>
      </c>
      <c r="F104" s="2"/>
    </row>
    <row r="105" spans="1:6" x14ac:dyDescent="0.25">
      <c r="A105" s="24" t="s">
        <v>446</v>
      </c>
      <c r="B105" s="25" t="s">
        <v>452</v>
      </c>
      <c r="C105" s="6">
        <v>-465000</v>
      </c>
      <c r="D105" s="6">
        <v>-450000</v>
      </c>
      <c r="E105" s="3">
        <f t="shared" si="5"/>
        <v>3.3333333333333333E-2</v>
      </c>
      <c r="F105" s="2"/>
    </row>
    <row r="106" spans="1:6" x14ac:dyDescent="0.25">
      <c r="A106" s="53" t="s">
        <v>137</v>
      </c>
      <c r="B106" s="53"/>
      <c r="C106" s="28">
        <f>SUM(C100:C105)</f>
        <v>-800000</v>
      </c>
      <c r="D106" s="28">
        <f>SUM(D100:D105)</f>
        <v>-836000</v>
      </c>
      <c r="E106" s="29">
        <f t="shared" si="5"/>
        <v>-4.3062200956937802E-2</v>
      </c>
      <c r="F106" s="30"/>
    </row>
    <row r="107" spans="1:6" x14ac:dyDescent="0.25">
      <c r="A107" s="26" t="s">
        <v>453</v>
      </c>
      <c r="B107" s="26" t="s">
        <v>155</v>
      </c>
      <c r="C107" s="27">
        <v>-9213</v>
      </c>
      <c r="D107" s="27">
        <v>-9213</v>
      </c>
      <c r="E107" s="21">
        <f>(C107-D107)/D107</f>
        <v>0</v>
      </c>
      <c r="F107" s="2"/>
    </row>
    <row r="108" spans="1:6" x14ac:dyDescent="0.25">
      <c r="A108" s="25" t="s">
        <v>454</v>
      </c>
      <c r="B108" s="25" t="s">
        <v>156</v>
      </c>
      <c r="C108" s="6">
        <v>-1100</v>
      </c>
      <c r="D108" s="6">
        <v>-1100</v>
      </c>
      <c r="E108" s="21">
        <f>(C108-D108)/D108</f>
        <v>0</v>
      </c>
      <c r="F108" s="2"/>
    </row>
    <row r="109" spans="1:6" x14ac:dyDescent="0.25">
      <c r="A109" s="53" t="s">
        <v>138</v>
      </c>
      <c r="B109" s="53"/>
      <c r="C109" s="28">
        <f>SUM(C107:C108)</f>
        <v>-10313</v>
      </c>
      <c r="D109" s="28">
        <f>SUM(D107:D108)</f>
        <v>-10313</v>
      </c>
      <c r="E109" s="29">
        <f>(C109-D109)/D109</f>
        <v>0</v>
      </c>
      <c r="F109" s="30"/>
    </row>
    <row r="110" spans="1:6" x14ac:dyDescent="0.25">
      <c r="A110" s="2" t="s">
        <v>455</v>
      </c>
      <c r="B110" s="2" t="s">
        <v>456</v>
      </c>
      <c r="C110" s="6">
        <v>-30000</v>
      </c>
      <c r="D110" s="6">
        <v>-30000</v>
      </c>
      <c r="E110" s="3">
        <f t="shared" ref="E110:E111" si="6">(C110-D110)/D110</f>
        <v>0</v>
      </c>
      <c r="F110" s="2"/>
    </row>
    <row r="111" spans="1:6" x14ac:dyDescent="0.25">
      <c r="A111" s="55" t="s">
        <v>139</v>
      </c>
      <c r="B111" s="56"/>
      <c r="C111" s="28">
        <f>SUM(C110)</f>
        <v>-30000</v>
      </c>
      <c r="D111" s="28">
        <f>SUM(D110)</f>
        <v>-30000</v>
      </c>
      <c r="E111" s="29">
        <f t="shared" si="6"/>
        <v>0</v>
      </c>
      <c r="F111" s="30"/>
    </row>
    <row r="112" spans="1:6" x14ac:dyDescent="0.25">
      <c r="A112" s="54" t="s">
        <v>140</v>
      </c>
      <c r="B112" s="54"/>
      <c r="C112" s="43">
        <f>SUM(C111,C109,C106,C99,C97,C94,C89,C86,C83,C78,C76,C74,C72,C68,C60,C57,C48,C44,C40,C36,C34,C32,C26,C18,C16,C10,C4)</f>
        <v>-3687974</v>
      </c>
      <c r="D112" s="43">
        <f>SUM(D111,D109,D106,D99,D97,D94,D89,D86,D83,D78,D76,D74,D72,D68,D60,D57,D48,D44,D40,D36,D34,D32,D26,D18,D16,D10,D4)</f>
        <v>-3536032.6</v>
      </c>
      <c r="E112" s="44">
        <f>(C112-D112)/D112</f>
        <v>4.296945678611671E-2</v>
      </c>
      <c r="F112" s="42"/>
    </row>
  </sheetData>
  <mergeCells count="28">
    <mergeCell ref="A106:B106"/>
    <mergeCell ref="A111:B111"/>
    <mergeCell ref="A86:B86"/>
    <mergeCell ref="A89:B89"/>
    <mergeCell ref="A94:B94"/>
    <mergeCell ref="A97:B97"/>
    <mergeCell ref="A99:B99"/>
    <mergeCell ref="A68:B68"/>
    <mergeCell ref="A72:B72"/>
    <mergeCell ref="A74:B74"/>
    <mergeCell ref="A76:B76"/>
    <mergeCell ref="A78:B78"/>
    <mergeCell ref="A4:B4"/>
    <mergeCell ref="A10:B10"/>
    <mergeCell ref="A16:B16"/>
    <mergeCell ref="A26:B26"/>
    <mergeCell ref="A112:B112"/>
    <mergeCell ref="A18:B18"/>
    <mergeCell ref="A44:B44"/>
    <mergeCell ref="A48:B48"/>
    <mergeCell ref="A57:B57"/>
    <mergeCell ref="A60:B60"/>
    <mergeCell ref="A32:B32"/>
    <mergeCell ref="A83:B83"/>
    <mergeCell ref="A34:B34"/>
    <mergeCell ref="A36:B36"/>
    <mergeCell ref="A40:B40"/>
    <mergeCell ref="A109:B109"/>
  </mergeCells>
  <pageMargins left="0.7" right="0.7" top="0.75" bottom="0.75" header="0.3" footer="0.3"/>
  <pageSetup scale="71" fitToHeight="0" orientation="landscape" r:id="rId1"/>
  <headerFooter>
    <oddHeader>&amp;C&amp;"-,Bold"&amp;18General Fund Expenses</oddHeader>
    <oddFooter>&amp;CPage: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B6AA-55CA-4C03-A72A-26117CEB9F99}">
  <sheetPr>
    <pageSetUpPr fitToPage="1"/>
  </sheetPr>
  <dimension ref="A1:F12"/>
  <sheetViews>
    <sheetView view="pageLayout" zoomScaleNormal="100" workbookViewId="0">
      <selection activeCell="D17" sqref="D17"/>
    </sheetView>
  </sheetViews>
  <sheetFormatPr defaultRowHeight="15" x14ac:dyDescent="0.25"/>
  <cols>
    <col min="1" max="1" width="12.5703125" bestFit="1" customWidth="1"/>
    <col min="2" max="2" width="35.28515625" bestFit="1" customWidth="1"/>
    <col min="3" max="3" width="15" bestFit="1" customWidth="1"/>
    <col min="4" max="4" width="14.28515625" bestFit="1" customWidth="1"/>
    <col min="5" max="5" width="28.28515625" bestFit="1" customWidth="1"/>
    <col min="6" max="6" width="66.28515625" bestFit="1" customWidth="1"/>
  </cols>
  <sheetData>
    <row r="1" spans="1:6" x14ac:dyDescent="0.25">
      <c r="A1" s="4" t="s">
        <v>8</v>
      </c>
      <c r="B1" s="5" t="s">
        <v>15</v>
      </c>
      <c r="C1" s="5" t="s">
        <v>478</v>
      </c>
      <c r="D1" s="5" t="s">
        <v>477</v>
      </c>
      <c r="E1" s="5" t="s">
        <v>6</v>
      </c>
      <c r="F1" s="4" t="s">
        <v>56</v>
      </c>
    </row>
    <row r="2" spans="1:6" ht="15" customHeight="1" x14ac:dyDescent="0.25">
      <c r="A2" s="2" t="s">
        <v>61</v>
      </c>
      <c r="B2" s="2" t="s">
        <v>33</v>
      </c>
      <c r="C2" s="6">
        <v>425000</v>
      </c>
      <c r="D2" s="6">
        <v>425000</v>
      </c>
      <c r="E2" s="3">
        <f>(C2-D2)/D2</f>
        <v>0</v>
      </c>
      <c r="F2" s="3"/>
    </row>
    <row r="3" spans="1:6" ht="15" customHeight="1" x14ac:dyDescent="0.25">
      <c r="A3" s="2" t="s">
        <v>62</v>
      </c>
      <c r="B3" s="2" t="s">
        <v>68</v>
      </c>
      <c r="C3" s="6">
        <v>2010640</v>
      </c>
      <c r="D3" s="6">
        <v>1975590</v>
      </c>
      <c r="E3" s="3">
        <f t="shared" ref="E3:E8" si="0">(C3-D3)/D3</f>
        <v>1.7741535440045759E-2</v>
      </c>
      <c r="F3" s="3"/>
    </row>
    <row r="4" spans="1:6" x14ac:dyDescent="0.25">
      <c r="A4" s="2" t="s">
        <v>63</v>
      </c>
      <c r="B4" s="2" t="s">
        <v>69</v>
      </c>
      <c r="C4" s="6">
        <v>0</v>
      </c>
      <c r="D4" s="6">
        <v>0</v>
      </c>
      <c r="E4" s="3">
        <v>0</v>
      </c>
      <c r="F4" s="3"/>
    </row>
    <row r="5" spans="1:6" x14ac:dyDescent="0.25">
      <c r="A5" s="2" t="s">
        <v>64</v>
      </c>
      <c r="B5" s="2" t="s">
        <v>70</v>
      </c>
      <c r="C5" s="6">
        <v>27000</v>
      </c>
      <c r="D5" s="6">
        <v>27000</v>
      </c>
      <c r="E5" s="3">
        <f t="shared" si="0"/>
        <v>0</v>
      </c>
      <c r="F5" s="3"/>
    </row>
    <row r="6" spans="1:6" x14ac:dyDescent="0.25">
      <c r="A6" s="2" t="s">
        <v>65</v>
      </c>
      <c r="B6" s="2" t="s">
        <v>45</v>
      </c>
      <c r="C6" s="6">
        <v>50000</v>
      </c>
      <c r="D6" s="6">
        <v>16000</v>
      </c>
      <c r="E6" s="3">
        <f t="shared" si="0"/>
        <v>2.125</v>
      </c>
      <c r="F6" s="3"/>
    </row>
    <row r="7" spans="1:6" x14ac:dyDescent="0.25">
      <c r="A7" s="2" t="s">
        <v>66</v>
      </c>
      <c r="B7" s="2" t="s">
        <v>71</v>
      </c>
      <c r="C7" s="6">
        <v>3000</v>
      </c>
      <c r="D7" s="6">
        <v>3000</v>
      </c>
      <c r="E7" s="3">
        <f t="shared" si="0"/>
        <v>0</v>
      </c>
      <c r="F7" s="3"/>
    </row>
    <row r="8" spans="1:6" x14ac:dyDescent="0.25">
      <c r="A8" s="2" t="s">
        <v>67</v>
      </c>
      <c r="B8" s="2" t="s">
        <v>72</v>
      </c>
      <c r="C8" s="6">
        <v>229000</v>
      </c>
      <c r="D8" s="6">
        <v>229000</v>
      </c>
      <c r="E8" s="3">
        <f t="shared" si="0"/>
        <v>0</v>
      </c>
      <c r="F8" s="3"/>
    </row>
    <row r="9" spans="1:6" x14ac:dyDescent="0.25">
      <c r="A9" s="42"/>
      <c r="B9" s="42" t="s">
        <v>158</v>
      </c>
      <c r="C9" s="43">
        <f>SUM(C2:C8)</f>
        <v>2744640</v>
      </c>
      <c r="D9" s="43">
        <f>SUM(D2:D8)</f>
        <v>2675590</v>
      </c>
      <c r="E9" s="44">
        <f>(C9-D9)/D9</f>
        <v>2.5807392014471575E-2</v>
      </c>
      <c r="F9" s="42"/>
    </row>
    <row r="11" spans="1:6" x14ac:dyDescent="0.25">
      <c r="B11" t="s">
        <v>60</v>
      </c>
    </row>
    <row r="12" spans="1:6" x14ac:dyDescent="0.25">
      <c r="B12" t="s">
        <v>471</v>
      </c>
    </row>
  </sheetData>
  <pageMargins left="0.7" right="0.7" top="0.75" bottom="0.75" header="0.3" footer="0.3"/>
  <pageSetup scale="71" fitToHeight="0" orientation="landscape" r:id="rId1"/>
  <headerFooter>
    <oddHeader>&amp;C&amp;"-,Bold"&amp;18Shandaken Highway Fund Revenues</oddHeader>
    <oddFooter>&amp;CPage: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442E3-DFF7-4CF2-A185-5A33607B292B}">
  <sheetPr>
    <pageSetUpPr fitToPage="1"/>
  </sheetPr>
  <dimension ref="A1:F41"/>
  <sheetViews>
    <sheetView view="pageLayout" zoomScaleNormal="100" workbookViewId="0">
      <selection activeCell="E25" sqref="E25"/>
    </sheetView>
  </sheetViews>
  <sheetFormatPr defaultRowHeight="15" x14ac:dyDescent="0.25"/>
  <cols>
    <col min="1" max="1" width="12.5703125" bestFit="1" customWidth="1"/>
    <col min="2" max="2" width="39.140625" bestFit="1" customWidth="1"/>
    <col min="3" max="4" width="15" bestFit="1" customWidth="1"/>
    <col min="5" max="5" width="28.28515625" bestFit="1" customWidth="1"/>
    <col min="6" max="6" width="13.5703125" bestFit="1" customWidth="1"/>
  </cols>
  <sheetData>
    <row r="1" spans="1:6" x14ac:dyDescent="0.25">
      <c r="A1" s="4" t="s">
        <v>8</v>
      </c>
      <c r="B1" s="5" t="s">
        <v>118</v>
      </c>
      <c r="C1" s="5" t="s">
        <v>478</v>
      </c>
      <c r="D1" s="5" t="s">
        <v>477</v>
      </c>
      <c r="E1" s="5" t="s">
        <v>6</v>
      </c>
      <c r="F1" s="4" t="s">
        <v>56</v>
      </c>
    </row>
    <row r="2" spans="1:6" x14ac:dyDescent="0.25">
      <c r="A2" s="2" t="s">
        <v>221</v>
      </c>
      <c r="B2" s="2" t="s">
        <v>275</v>
      </c>
      <c r="C2" s="6">
        <v>-958650</v>
      </c>
      <c r="D2" s="6">
        <v>-913000</v>
      </c>
      <c r="E2" s="3">
        <f>(C2-D2)/D2</f>
        <v>0.05</v>
      </c>
      <c r="F2" s="3"/>
    </row>
    <row r="3" spans="1:6" x14ac:dyDescent="0.25">
      <c r="A3" s="2" t="s">
        <v>222</v>
      </c>
      <c r="B3" s="2" t="s">
        <v>274</v>
      </c>
      <c r="C3" s="6">
        <v>-20000</v>
      </c>
      <c r="D3" s="6">
        <v>-25000</v>
      </c>
      <c r="E3" s="3">
        <f>(C3-D3)/D3</f>
        <v>-0.2</v>
      </c>
      <c r="F3" s="3"/>
    </row>
    <row r="4" spans="1:6" x14ac:dyDescent="0.25">
      <c r="A4" s="2" t="s">
        <v>223</v>
      </c>
      <c r="B4" s="2" t="s">
        <v>273</v>
      </c>
      <c r="C4" s="6">
        <v>-55000</v>
      </c>
      <c r="D4" s="6">
        <v>-55000</v>
      </c>
      <c r="E4" s="3">
        <f t="shared" ref="E4:E31" si="0">(C4-D4)/D4</f>
        <v>0</v>
      </c>
      <c r="F4" s="3"/>
    </row>
    <row r="5" spans="1:6" x14ac:dyDescent="0.25">
      <c r="A5" s="2" t="s">
        <v>224</v>
      </c>
      <c r="B5" s="2" t="s">
        <v>272</v>
      </c>
      <c r="C5" s="6">
        <v>-1000</v>
      </c>
      <c r="D5" s="6">
        <v>-1000</v>
      </c>
      <c r="E5" s="3">
        <f t="shared" si="0"/>
        <v>0</v>
      </c>
      <c r="F5" s="3"/>
    </row>
    <row r="6" spans="1:6" x14ac:dyDescent="0.25">
      <c r="A6" s="53" t="s">
        <v>214</v>
      </c>
      <c r="B6" s="53"/>
      <c r="C6" s="28">
        <f>SUM(C2:C5)</f>
        <v>-1034650</v>
      </c>
      <c r="D6" s="28">
        <f>SUM(D2:D5)</f>
        <v>-994000</v>
      </c>
      <c r="E6" s="29">
        <f t="shared" si="0"/>
        <v>4.0895372233400402E-2</v>
      </c>
      <c r="F6" s="30"/>
    </row>
    <row r="7" spans="1:6" x14ac:dyDescent="0.25">
      <c r="A7" s="2" t="s">
        <v>225</v>
      </c>
      <c r="B7" s="2" t="s">
        <v>271</v>
      </c>
      <c r="C7" s="6">
        <v>-280000</v>
      </c>
      <c r="D7" s="6">
        <v>-270000</v>
      </c>
      <c r="E7" s="3">
        <f t="shared" si="0"/>
        <v>3.7037037037037035E-2</v>
      </c>
      <c r="F7" s="2"/>
    </row>
    <row r="8" spans="1:6" x14ac:dyDescent="0.25">
      <c r="A8" s="2" t="s">
        <v>226</v>
      </c>
      <c r="B8" s="2" t="s">
        <v>270</v>
      </c>
      <c r="C8" s="6">
        <v>-25000</v>
      </c>
      <c r="D8" s="6">
        <v>-25000</v>
      </c>
      <c r="E8" s="3">
        <f t="shared" si="0"/>
        <v>0</v>
      </c>
      <c r="F8" s="2"/>
    </row>
    <row r="9" spans="1:6" x14ac:dyDescent="0.25">
      <c r="A9" s="53" t="s">
        <v>215</v>
      </c>
      <c r="B9" s="53"/>
      <c r="C9" s="31">
        <f>SUM(C7:C8)</f>
        <v>-305000</v>
      </c>
      <c r="D9" s="31">
        <f>SUM(D7:D8)</f>
        <v>-295000</v>
      </c>
      <c r="E9" s="29">
        <f t="shared" si="0"/>
        <v>3.3898305084745763E-2</v>
      </c>
      <c r="F9" s="30"/>
    </row>
    <row r="10" spans="1:6" x14ac:dyDescent="0.25">
      <c r="A10" s="2" t="s">
        <v>227</v>
      </c>
      <c r="B10" s="2" t="s">
        <v>269</v>
      </c>
      <c r="C10" s="6">
        <v>-140000</v>
      </c>
      <c r="D10" s="6">
        <v>-140000</v>
      </c>
      <c r="E10" s="3">
        <f t="shared" si="0"/>
        <v>0</v>
      </c>
      <c r="F10" s="2"/>
    </row>
    <row r="11" spans="1:6" x14ac:dyDescent="0.25">
      <c r="A11" s="53" t="s">
        <v>216</v>
      </c>
      <c r="B11" s="53"/>
      <c r="C11" s="28">
        <f>SUM(C10:C10)</f>
        <v>-140000</v>
      </c>
      <c r="D11" s="28">
        <f>SUM(D10:D10)</f>
        <v>-140000</v>
      </c>
      <c r="E11" s="29">
        <f t="shared" si="0"/>
        <v>0</v>
      </c>
      <c r="F11" s="30"/>
    </row>
    <row r="12" spans="1:6" x14ac:dyDescent="0.25">
      <c r="A12" s="24" t="s">
        <v>228</v>
      </c>
      <c r="B12" s="24" t="s">
        <v>260</v>
      </c>
      <c r="C12" s="20">
        <v>-65000</v>
      </c>
      <c r="D12" s="20">
        <v>-65000</v>
      </c>
      <c r="E12" s="3">
        <f t="shared" si="0"/>
        <v>0</v>
      </c>
      <c r="F12" s="2"/>
    </row>
    <row r="13" spans="1:6" x14ac:dyDescent="0.25">
      <c r="A13" s="24" t="s">
        <v>229</v>
      </c>
      <c r="B13" s="24" t="s">
        <v>261</v>
      </c>
      <c r="C13" s="20">
        <v>-80000</v>
      </c>
      <c r="D13" s="20">
        <v>-70000</v>
      </c>
      <c r="E13" s="3">
        <f t="shared" si="0"/>
        <v>0.14285714285714285</v>
      </c>
      <c r="F13" s="2"/>
    </row>
    <row r="14" spans="1:6" x14ac:dyDescent="0.25">
      <c r="A14" s="24" t="s">
        <v>230</v>
      </c>
      <c r="B14" s="24" t="s">
        <v>262</v>
      </c>
      <c r="C14" s="20">
        <v>-20000</v>
      </c>
      <c r="D14" s="20">
        <v>-20000</v>
      </c>
      <c r="E14" s="3">
        <f t="shared" si="0"/>
        <v>0</v>
      </c>
      <c r="F14" s="2"/>
    </row>
    <row r="15" spans="1:6" x14ac:dyDescent="0.25">
      <c r="A15" s="24" t="s">
        <v>231</v>
      </c>
      <c r="B15" s="24" t="s">
        <v>263</v>
      </c>
      <c r="C15" s="20">
        <v>-6000</v>
      </c>
      <c r="D15" s="20">
        <v>-2000</v>
      </c>
      <c r="E15" s="3">
        <f t="shared" si="0"/>
        <v>2</v>
      </c>
      <c r="F15" s="2"/>
    </row>
    <row r="16" spans="1:6" x14ac:dyDescent="0.25">
      <c r="A16" s="24" t="s">
        <v>232</v>
      </c>
      <c r="B16" s="24" t="s">
        <v>264</v>
      </c>
      <c r="C16" s="20">
        <v>-7500</v>
      </c>
      <c r="D16" s="20">
        <v>-7500</v>
      </c>
      <c r="E16" s="3">
        <f t="shared" si="0"/>
        <v>0</v>
      </c>
      <c r="F16" s="2"/>
    </row>
    <row r="17" spans="1:6" x14ac:dyDescent="0.25">
      <c r="A17" s="24" t="s">
        <v>233</v>
      </c>
      <c r="B17" s="24" t="s">
        <v>265</v>
      </c>
      <c r="C17" s="20">
        <v>-10000</v>
      </c>
      <c r="D17" s="20">
        <v>-10000</v>
      </c>
      <c r="E17" s="3">
        <f t="shared" si="0"/>
        <v>0</v>
      </c>
      <c r="F17" s="2"/>
    </row>
    <row r="18" spans="1:6" x14ac:dyDescent="0.25">
      <c r="A18" s="24" t="s">
        <v>234</v>
      </c>
      <c r="B18" s="25" t="s">
        <v>266</v>
      </c>
      <c r="C18" s="6">
        <v>-75000</v>
      </c>
      <c r="D18" s="6">
        <v>-75000</v>
      </c>
      <c r="E18" s="3">
        <f t="shared" si="0"/>
        <v>0</v>
      </c>
      <c r="F18" s="2"/>
    </row>
    <row r="19" spans="1:6" x14ac:dyDescent="0.25">
      <c r="A19" s="24" t="s">
        <v>235</v>
      </c>
      <c r="B19" s="25" t="s">
        <v>267</v>
      </c>
      <c r="C19" s="6"/>
      <c r="D19" s="6">
        <v>-600</v>
      </c>
      <c r="E19" s="3">
        <f t="shared" si="0"/>
        <v>-1</v>
      </c>
      <c r="F19" s="2"/>
    </row>
    <row r="20" spans="1:6" x14ac:dyDescent="0.25">
      <c r="A20" s="24" t="s">
        <v>236</v>
      </c>
      <c r="B20" s="25" t="s">
        <v>268</v>
      </c>
      <c r="C20" s="6">
        <v>-90000</v>
      </c>
      <c r="D20" s="6">
        <v>-90000</v>
      </c>
      <c r="E20" s="3">
        <f t="shared" si="0"/>
        <v>0</v>
      </c>
      <c r="F20" s="2"/>
    </row>
    <row r="21" spans="1:6" x14ac:dyDescent="0.25">
      <c r="A21" s="53" t="s">
        <v>217</v>
      </c>
      <c r="B21" s="53"/>
      <c r="C21" s="28">
        <f>SUM(C12:C20)</f>
        <v>-353500</v>
      </c>
      <c r="D21" s="28">
        <f>SUM(D12:D20)</f>
        <v>-340100</v>
      </c>
      <c r="E21" s="29">
        <f t="shared" si="0"/>
        <v>3.9400176418700382E-2</v>
      </c>
      <c r="F21" s="30"/>
    </row>
    <row r="22" spans="1:6" x14ac:dyDescent="0.25">
      <c r="A22" s="24" t="s">
        <v>237</v>
      </c>
      <c r="B22" s="24" t="s">
        <v>256</v>
      </c>
      <c r="C22" s="20">
        <v>-10000</v>
      </c>
      <c r="D22" s="20">
        <v>-10000</v>
      </c>
      <c r="E22" s="3">
        <f t="shared" si="0"/>
        <v>0</v>
      </c>
      <c r="F22" s="22"/>
    </row>
    <row r="23" spans="1:6" x14ac:dyDescent="0.25">
      <c r="A23" s="24" t="s">
        <v>238</v>
      </c>
      <c r="B23" s="24" t="s">
        <v>257</v>
      </c>
      <c r="C23" s="20">
        <v>-7500</v>
      </c>
      <c r="D23" s="20">
        <v>-7500</v>
      </c>
      <c r="E23" s="3">
        <f t="shared" si="0"/>
        <v>0</v>
      </c>
      <c r="F23" s="22"/>
    </row>
    <row r="24" spans="1:6" x14ac:dyDescent="0.25">
      <c r="A24" s="24" t="s">
        <v>239</v>
      </c>
      <c r="B24" s="24" t="s">
        <v>258</v>
      </c>
      <c r="C24" s="20">
        <v>-10000</v>
      </c>
      <c r="D24" s="20">
        <v>-10000</v>
      </c>
      <c r="E24" s="3">
        <f t="shared" si="0"/>
        <v>0</v>
      </c>
      <c r="F24" s="22"/>
    </row>
    <row r="25" spans="1:6" x14ac:dyDescent="0.25">
      <c r="A25" s="24" t="s">
        <v>240</v>
      </c>
      <c r="B25" s="24" t="s">
        <v>259</v>
      </c>
      <c r="C25" s="23">
        <v>-3000</v>
      </c>
      <c r="D25" s="23">
        <v>-3000</v>
      </c>
      <c r="E25" s="3">
        <f t="shared" si="0"/>
        <v>0</v>
      </c>
      <c r="F25" s="22"/>
    </row>
    <row r="26" spans="1:6" x14ac:dyDescent="0.25">
      <c r="A26" s="53" t="s">
        <v>218</v>
      </c>
      <c r="B26" s="53"/>
      <c r="C26" s="28">
        <f>SUM(C22:C25)</f>
        <v>-30500</v>
      </c>
      <c r="D26" s="28">
        <f>SUM(D22:D25)</f>
        <v>-30500</v>
      </c>
      <c r="E26" s="29">
        <f t="shared" si="0"/>
        <v>0</v>
      </c>
      <c r="F26" s="30"/>
    </row>
    <row r="27" spans="1:6" x14ac:dyDescent="0.25">
      <c r="A27" s="22" t="s">
        <v>241</v>
      </c>
      <c r="B27" s="24" t="s">
        <v>255</v>
      </c>
      <c r="C27" s="23">
        <v>-112000</v>
      </c>
      <c r="D27" s="23">
        <v>-107000</v>
      </c>
      <c r="E27" s="3">
        <f t="shared" si="0"/>
        <v>4.6728971962616821E-2</v>
      </c>
      <c r="F27" s="22"/>
    </row>
    <row r="28" spans="1:6" x14ac:dyDescent="0.25">
      <c r="A28" s="53" t="s">
        <v>219</v>
      </c>
      <c r="B28" s="53"/>
      <c r="C28" s="28">
        <f>SUM(C27)</f>
        <v>-112000</v>
      </c>
      <c r="D28" s="28">
        <f>SUM(D27)</f>
        <v>-107000</v>
      </c>
      <c r="E28" s="29">
        <f t="shared" si="0"/>
        <v>4.6728971962616821E-2</v>
      </c>
      <c r="F28" s="30"/>
    </row>
    <row r="29" spans="1:6" x14ac:dyDescent="0.25">
      <c r="A29" s="22" t="s">
        <v>242</v>
      </c>
      <c r="B29" s="24" t="s">
        <v>254</v>
      </c>
      <c r="C29" s="23">
        <v>-10000</v>
      </c>
      <c r="D29" s="23">
        <v>-10000</v>
      </c>
      <c r="E29" s="3">
        <f t="shared" si="0"/>
        <v>0</v>
      </c>
      <c r="F29" s="22"/>
    </row>
    <row r="30" spans="1:6" x14ac:dyDescent="0.25">
      <c r="A30" s="53" t="s">
        <v>220</v>
      </c>
      <c r="B30" s="53"/>
      <c r="C30" s="28">
        <f>SUM(C29)</f>
        <v>-10000</v>
      </c>
      <c r="D30" s="28">
        <f>SUM(D29)</f>
        <v>-10000</v>
      </c>
      <c r="E30" s="29">
        <f t="shared" si="0"/>
        <v>0</v>
      </c>
      <c r="F30" s="30"/>
    </row>
    <row r="31" spans="1:6" x14ac:dyDescent="0.25">
      <c r="A31" s="24" t="s">
        <v>243</v>
      </c>
      <c r="B31" s="24" t="s">
        <v>151</v>
      </c>
      <c r="C31" s="20">
        <v>-145000</v>
      </c>
      <c r="D31" s="20">
        <v>-145000</v>
      </c>
      <c r="E31" s="3">
        <f t="shared" si="0"/>
        <v>0</v>
      </c>
      <c r="F31" s="2"/>
    </row>
    <row r="32" spans="1:6" x14ac:dyDescent="0.25">
      <c r="A32" s="24" t="s">
        <v>244</v>
      </c>
      <c r="B32" s="24" t="s">
        <v>152</v>
      </c>
      <c r="C32" s="20">
        <v>-69000</v>
      </c>
      <c r="D32" s="20">
        <v>-69000</v>
      </c>
      <c r="E32" s="21">
        <f t="shared" ref="E32:E40" si="1">(C32-D32)/D32</f>
        <v>0</v>
      </c>
      <c r="F32" s="2"/>
    </row>
    <row r="33" spans="1:6" x14ac:dyDescent="0.25">
      <c r="A33" s="25" t="s">
        <v>245</v>
      </c>
      <c r="B33" s="25" t="s">
        <v>252</v>
      </c>
      <c r="C33" s="6">
        <v>-75000</v>
      </c>
      <c r="D33" s="6">
        <v>-75000</v>
      </c>
      <c r="E33" s="21">
        <f t="shared" si="1"/>
        <v>0</v>
      </c>
      <c r="F33" s="2"/>
    </row>
    <row r="34" spans="1:6" x14ac:dyDescent="0.25">
      <c r="A34" s="25" t="s">
        <v>246</v>
      </c>
      <c r="B34" s="25" t="s">
        <v>153</v>
      </c>
      <c r="C34" s="6">
        <v>-4000</v>
      </c>
      <c r="D34" s="6">
        <v>-4000</v>
      </c>
      <c r="E34" s="21">
        <f t="shared" si="1"/>
        <v>0</v>
      </c>
      <c r="F34" s="2"/>
    </row>
    <row r="35" spans="1:6" x14ac:dyDescent="0.25">
      <c r="A35" s="2" t="s">
        <v>247</v>
      </c>
      <c r="B35" s="25" t="s">
        <v>253</v>
      </c>
      <c r="C35" s="6">
        <v>-415000</v>
      </c>
      <c r="D35" s="6">
        <v>-415000</v>
      </c>
      <c r="E35" s="21">
        <f t="shared" si="1"/>
        <v>0</v>
      </c>
      <c r="F35" s="2"/>
    </row>
    <row r="36" spans="1:6" x14ac:dyDescent="0.25">
      <c r="A36" s="53" t="s">
        <v>137</v>
      </c>
      <c r="B36" s="53"/>
      <c r="C36" s="28">
        <f>SUM(C31:C35)</f>
        <v>-708000</v>
      </c>
      <c r="D36" s="28">
        <f>SUM(D31:D35)</f>
        <v>-708000</v>
      </c>
      <c r="E36" s="29"/>
      <c r="F36" s="30"/>
    </row>
    <row r="37" spans="1:6" x14ac:dyDescent="0.25">
      <c r="A37" s="26" t="s">
        <v>248</v>
      </c>
      <c r="B37" s="26" t="s">
        <v>155</v>
      </c>
      <c r="C37" s="27">
        <v>-44328</v>
      </c>
      <c r="D37" s="27">
        <v>-44328</v>
      </c>
      <c r="E37" s="21">
        <f t="shared" si="1"/>
        <v>0</v>
      </c>
      <c r="F37" s="2"/>
    </row>
    <row r="38" spans="1:6" x14ac:dyDescent="0.25">
      <c r="A38" s="25" t="s">
        <v>249</v>
      </c>
      <c r="B38" s="25" t="s">
        <v>156</v>
      </c>
      <c r="C38" s="6">
        <v>-6662</v>
      </c>
      <c r="D38" s="6">
        <v>-6662</v>
      </c>
      <c r="E38" s="21">
        <f t="shared" si="1"/>
        <v>0</v>
      </c>
      <c r="F38" s="2"/>
    </row>
    <row r="39" spans="1:6" x14ac:dyDescent="0.25">
      <c r="A39" s="25" t="s">
        <v>250</v>
      </c>
      <c r="B39" s="25" t="s">
        <v>251</v>
      </c>
      <c r="C39" s="6">
        <v>0</v>
      </c>
      <c r="D39" s="6">
        <v>0</v>
      </c>
      <c r="E39" s="21"/>
      <c r="F39" s="2"/>
    </row>
    <row r="40" spans="1:6" x14ac:dyDescent="0.25">
      <c r="A40" s="53" t="s">
        <v>138</v>
      </c>
      <c r="B40" s="53"/>
      <c r="C40" s="28">
        <f>SUM(C37:C39)</f>
        <v>-50990</v>
      </c>
      <c r="D40" s="28">
        <f>SUM(D37:D39)</f>
        <v>-50990</v>
      </c>
      <c r="E40" s="29">
        <f t="shared" si="1"/>
        <v>0</v>
      </c>
      <c r="F40" s="30"/>
    </row>
    <row r="41" spans="1:6" x14ac:dyDescent="0.25">
      <c r="A41" s="54" t="s">
        <v>140</v>
      </c>
      <c r="B41" s="54"/>
      <c r="C41" s="43">
        <f>SUM(C40,C36,C30,C28,C26,C21,C11,C9,C6)</f>
        <v>-2744640</v>
      </c>
      <c r="D41" s="43">
        <f>SUM(D40,D36,D30,D28,D26,D21,D11,D9,D6)</f>
        <v>-2675590</v>
      </c>
      <c r="E41" s="44">
        <f>(C41-D41)/D41</f>
        <v>2.5807392014471575E-2</v>
      </c>
      <c r="F41" s="42"/>
    </row>
  </sheetData>
  <mergeCells count="10">
    <mergeCell ref="A41:B41"/>
    <mergeCell ref="A28:B28"/>
    <mergeCell ref="A30:B30"/>
    <mergeCell ref="A36:B36"/>
    <mergeCell ref="A40:B40"/>
    <mergeCell ref="A26:B26"/>
    <mergeCell ref="A6:B6"/>
    <mergeCell ref="A9:B9"/>
    <mergeCell ref="A11:B11"/>
    <mergeCell ref="A21:B21"/>
  </mergeCells>
  <phoneticPr fontId="5" type="noConversion"/>
  <pageMargins left="0.7" right="0.7" top="0.75" bottom="0.75" header="0.3" footer="0.3"/>
  <pageSetup scale="99" fitToHeight="0" orientation="landscape" r:id="rId1"/>
  <headerFooter>
    <oddHeader>&amp;C&amp;"-,Bold"&amp;18Highway Department Expenses</oddHeader>
    <oddFooter>&amp;CPage: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F251-6528-4AE9-92A2-E1BC2FB48D34}">
  <sheetPr>
    <pageSetUpPr fitToPage="1"/>
  </sheetPr>
  <dimension ref="A1:F55"/>
  <sheetViews>
    <sheetView view="pageLayout" topLeftCell="A7" zoomScaleNormal="100" workbookViewId="0">
      <selection activeCell="D31" sqref="D31"/>
    </sheetView>
  </sheetViews>
  <sheetFormatPr defaultRowHeight="15" x14ac:dyDescent="0.25"/>
  <cols>
    <col min="1" max="1" width="18" bestFit="1" customWidth="1"/>
    <col min="2" max="2" width="32.85546875" bestFit="1" customWidth="1"/>
    <col min="3" max="4" width="14.28515625" bestFit="1" customWidth="1"/>
    <col min="5" max="5" width="28.28515625" bestFit="1" customWidth="1"/>
    <col min="6" max="6" width="32.85546875" bestFit="1" customWidth="1"/>
  </cols>
  <sheetData>
    <row r="1" spans="1:6" ht="15.75" x14ac:dyDescent="0.25">
      <c r="A1" s="57" t="s">
        <v>88</v>
      </c>
      <c r="B1" s="57"/>
      <c r="C1" s="57"/>
      <c r="D1" s="57"/>
      <c r="E1" s="57"/>
      <c r="F1" s="57"/>
    </row>
    <row r="2" spans="1:6" x14ac:dyDescent="0.25">
      <c r="A2" s="4" t="s">
        <v>8</v>
      </c>
      <c r="B2" s="5" t="s">
        <v>76</v>
      </c>
      <c r="C2" s="5" t="s">
        <v>478</v>
      </c>
      <c r="D2" s="5" t="s">
        <v>480</v>
      </c>
      <c r="E2" s="5" t="s">
        <v>6</v>
      </c>
      <c r="F2" s="4" t="s">
        <v>56</v>
      </c>
    </row>
    <row r="3" spans="1:6" x14ac:dyDescent="0.25">
      <c r="A3" s="2" t="s">
        <v>91</v>
      </c>
      <c r="B3" s="11" t="s">
        <v>33</v>
      </c>
      <c r="C3" s="12">
        <v>225</v>
      </c>
      <c r="D3" s="12">
        <v>225</v>
      </c>
      <c r="E3" s="3">
        <f>(C3-D3)/D3</f>
        <v>0</v>
      </c>
      <c r="F3" s="4"/>
    </row>
    <row r="4" spans="1:6" x14ac:dyDescent="0.25">
      <c r="A4" s="2" t="s">
        <v>97</v>
      </c>
      <c r="B4" s="2" t="s">
        <v>77</v>
      </c>
      <c r="C4" s="6">
        <v>1500</v>
      </c>
      <c r="D4" s="6">
        <v>1900</v>
      </c>
      <c r="E4" s="3">
        <f>(C4-D4)/D4</f>
        <v>-0.21052631578947367</v>
      </c>
      <c r="F4" s="3"/>
    </row>
    <row r="5" spans="1:6" x14ac:dyDescent="0.25">
      <c r="A5" s="2" t="s">
        <v>96</v>
      </c>
      <c r="B5" s="2" t="s">
        <v>78</v>
      </c>
      <c r="C5" s="6">
        <v>-1725</v>
      </c>
      <c r="D5" s="6">
        <v>-2125</v>
      </c>
      <c r="E5" s="3">
        <f>(C5-D5)/D5</f>
        <v>-0.18823529411764706</v>
      </c>
      <c r="F5" s="3"/>
    </row>
    <row r="6" spans="1:6" x14ac:dyDescent="0.25">
      <c r="A6" s="2" t="s">
        <v>100</v>
      </c>
      <c r="B6" s="2"/>
      <c r="C6" s="6">
        <f>SUM(C3:C5)</f>
        <v>0</v>
      </c>
      <c r="D6" s="6">
        <f>SUM(D3:D5)</f>
        <v>0</v>
      </c>
      <c r="E6" s="3"/>
      <c r="F6" s="3"/>
    </row>
    <row r="8" spans="1:6" ht="15.75" x14ac:dyDescent="0.25">
      <c r="A8" s="57" t="s">
        <v>89</v>
      </c>
      <c r="B8" s="57"/>
      <c r="C8" s="57"/>
      <c r="D8" s="57"/>
      <c r="E8" s="57"/>
      <c r="F8" s="57"/>
    </row>
    <row r="9" spans="1:6" x14ac:dyDescent="0.25">
      <c r="A9" s="4" t="s">
        <v>8</v>
      </c>
      <c r="B9" s="5" t="s">
        <v>76</v>
      </c>
      <c r="C9" s="5" t="s">
        <v>9</v>
      </c>
      <c r="D9" s="5" t="s">
        <v>480</v>
      </c>
      <c r="E9" s="5" t="s">
        <v>6</v>
      </c>
      <c r="F9" s="4" t="s">
        <v>56</v>
      </c>
    </row>
    <row r="10" spans="1:6" x14ac:dyDescent="0.25">
      <c r="A10" s="2" t="s">
        <v>92</v>
      </c>
      <c r="B10" s="11" t="s">
        <v>33</v>
      </c>
      <c r="C10" s="12">
        <v>500</v>
      </c>
      <c r="D10" s="12">
        <v>1000</v>
      </c>
      <c r="E10" s="3">
        <f>(C10-D10)/D10</f>
        <v>-0.5</v>
      </c>
      <c r="F10" s="4"/>
    </row>
    <row r="11" spans="1:6" x14ac:dyDescent="0.25">
      <c r="A11" s="2" t="s">
        <v>98</v>
      </c>
      <c r="B11" s="2" t="s">
        <v>77</v>
      </c>
      <c r="C11" s="6">
        <v>5700</v>
      </c>
      <c r="D11" s="6">
        <v>6600</v>
      </c>
      <c r="E11" s="3">
        <f>(C11-D11)/D11</f>
        <v>-0.13636363636363635</v>
      </c>
      <c r="F11" s="3"/>
    </row>
    <row r="12" spans="1:6" x14ac:dyDescent="0.25">
      <c r="A12" s="2" t="s">
        <v>95</v>
      </c>
      <c r="B12" s="2" t="s">
        <v>78</v>
      </c>
      <c r="C12" s="6">
        <v>-6200</v>
      </c>
      <c r="D12" s="6">
        <v>-7600</v>
      </c>
      <c r="E12" s="3">
        <f>(C12-D12)/D12</f>
        <v>-0.18421052631578946</v>
      </c>
      <c r="F12" s="3"/>
    </row>
    <row r="13" spans="1:6" x14ac:dyDescent="0.25">
      <c r="A13" s="2" t="s">
        <v>100</v>
      </c>
      <c r="B13" s="2"/>
      <c r="C13" s="6">
        <f>SUM(C10:C12)</f>
        <v>0</v>
      </c>
      <c r="D13" s="6">
        <f>SUM(D10:D12)</f>
        <v>0</v>
      </c>
      <c r="E13" s="3"/>
      <c r="F13" s="3"/>
    </row>
    <row r="15" spans="1:6" ht="15.75" x14ac:dyDescent="0.25">
      <c r="A15" s="57" t="s">
        <v>90</v>
      </c>
      <c r="B15" s="57"/>
      <c r="C15" s="57"/>
      <c r="D15" s="57"/>
      <c r="E15" s="57"/>
      <c r="F15" s="57"/>
    </row>
    <row r="16" spans="1:6" x14ac:dyDescent="0.25">
      <c r="A16" s="4" t="s">
        <v>8</v>
      </c>
      <c r="B16" s="5" t="s">
        <v>76</v>
      </c>
      <c r="C16" s="5" t="s">
        <v>478</v>
      </c>
      <c r="D16" s="5" t="s">
        <v>480</v>
      </c>
      <c r="E16" s="5" t="s">
        <v>6</v>
      </c>
      <c r="F16" s="4" t="s">
        <v>56</v>
      </c>
    </row>
    <row r="17" spans="1:6" x14ac:dyDescent="0.25">
      <c r="A17" s="2" t="s">
        <v>93</v>
      </c>
      <c r="B17" s="11" t="s">
        <v>33</v>
      </c>
      <c r="C17" s="12">
        <v>1000</v>
      </c>
      <c r="D17" s="12">
        <v>2000</v>
      </c>
      <c r="E17" s="5"/>
      <c r="F17" s="4"/>
    </row>
    <row r="18" spans="1:6" x14ac:dyDescent="0.25">
      <c r="A18" s="2" t="s">
        <v>99</v>
      </c>
      <c r="B18" s="2" t="s">
        <v>77</v>
      </c>
      <c r="C18" s="6">
        <v>11000</v>
      </c>
      <c r="D18" s="6">
        <v>12000</v>
      </c>
      <c r="E18" s="3">
        <f>(C18-D18)/D18</f>
        <v>-8.3333333333333329E-2</v>
      </c>
      <c r="F18" s="3"/>
    </row>
    <row r="19" spans="1:6" x14ac:dyDescent="0.25">
      <c r="A19" s="2" t="s">
        <v>94</v>
      </c>
      <c r="B19" s="2" t="s">
        <v>78</v>
      </c>
      <c r="C19" s="6">
        <v>-12000</v>
      </c>
      <c r="D19" s="6">
        <v>-14000</v>
      </c>
      <c r="E19" s="3">
        <f>(C19-D19)/D19</f>
        <v>-0.14285714285714285</v>
      </c>
      <c r="F19" s="3"/>
    </row>
    <row r="20" spans="1:6" x14ac:dyDescent="0.25">
      <c r="A20" s="2" t="s">
        <v>100</v>
      </c>
      <c r="B20" s="2"/>
      <c r="C20" s="6">
        <f>SUM(C17:C19)</f>
        <v>0</v>
      </c>
      <c r="D20" s="6">
        <f>SUM(D17:D19)</f>
        <v>0</v>
      </c>
      <c r="E20" s="3"/>
      <c r="F20" s="3"/>
    </row>
    <row r="22" spans="1:6" x14ac:dyDescent="0.25">
      <c r="A22" s="58" t="s">
        <v>467</v>
      </c>
      <c r="B22" s="58"/>
      <c r="C22" s="58"/>
      <c r="D22" s="58"/>
      <c r="E22" s="58"/>
      <c r="F22" s="58"/>
    </row>
    <row r="23" spans="1:6" x14ac:dyDescent="0.25">
      <c r="A23" s="2" t="s">
        <v>417</v>
      </c>
      <c r="B23" s="2" t="s">
        <v>415</v>
      </c>
      <c r="C23" s="6">
        <v>-234500</v>
      </c>
      <c r="D23" s="6">
        <v>-199750</v>
      </c>
      <c r="E23" s="3">
        <f>(C23-D23)/D23</f>
        <v>0.17396745932415519</v>
      </c>
      <c r="F23" s="3"/>
    </row>
    <row r="24" spans="1:6" x14ac:dyDescent="0.25">
      <c r="A24" s="2"/>
      <c r="B24" s="2" t="s">
        <v>77</v>
      </c>
      <c r="C24" s="6">
        <v>234500</v>
      </c>
      <c r="D24" s="6">
        <v>199750</v>
      </c>
      <c r="E24" s="3">
        <f>(C24-D24)/D24</f>
        <v>0.17396745932415519</v>
      </c>
      <c r="F24" s="3"/>
    </row>
    <row r="25" spans="1:6" x14ac:dyDescent="0.25">
      <c r="A25" s="2"/>
      <c r="B25" s="2"/>
      <c r="C25" s="6"/>
      <c r="D25" s="6"/>
      <c r="E25" s="3"/>
      <c r="F25" s="3"/>
    </row>
    <row r="26" spans="1:6" x14ac:dyDescent="0.25">
      <c r="A26" s="58" t="s">
        <v>468</v>
      </c>
      <c r="B26" s="58"/>
      <c r="C26" s="58"/>
      <c r="D26" s="58"/>
      <c r="E26" s="58"/>
      <c r="F26" s="58"/>
    </row>
    <row r="27" spans="1:6" x14ac:dyDescent="0.25">
      <c r="A27" s="2" t="s">
        <v>418</v>
      </c>
      <c r="B27" s="2" t="s">
        <v>416</v>
      </c>
      <c r="C27" s="6">
        <v>-79975</v>
      </c>
      <c r="D27" s="6">
        <v>-60225</v>
      </c>
      <c r="E27" s="3">
        <f>(C27-D27)/D27</f>
        <v>0.32793690327936903</v>
      </c>
      <c r="F27" s="3"/>
    </row>
    <row r="28" spans="1:6" x14ac:dyDescent="0.25">
      <c r="A28" s="2"/>
      <c r="B28" s="2" t="s">
        <v>77</v>
      </c>
      <c r="C28" s="6">
        <v>79975</v>
      </c>
      <c r="D28" s="6">
        <v>60225</v>
      </c>
      <c r="E28" s="3">
        <f>(C28-D28)/D28</f>
        <v>0.32793690327936903</v>
      </c>
      <c r="F28" s="3"/>
    </row>
    <row r="30" spans="1:6" ht="15.75" x14ac:dyDescent="0.25">
      <c r="A30" s="57" t="s">
        <v>75</v>
      </c>
      <c r="B30" s="57"/>
      <c r="C30" s="57"/>
      <c r="D30" s="57"/>
      <c r="E30" s="57"/>
      <c r="F30" s="57"/>
    </row>
    <row r="31" spans="1:6" x14ac:dyDescent="0.25">
      <c r="A31" s="4" t="s">
        <v>8</v>
      </c>
      <c r="B31" s="5" t="s">
        <v>76</v>
      </c>
      <c r="C31" s="5" t="s">
        <v>478</v>
      </c>
      <c r="D31" s="5" t="s">
        <v>480</v>
      </c>
      <c r="E31" s="5" t="s">
        <v>6</v>
      </c>
      <c r="F31" s="4" t="s">
        <v>56</v>
      </c>
    </row>
    <row r="32" spans="1:6" x14ac:dyDescent="0.25">
      <c r="A32" s="2" t="s">
        <v>73</v>
      </c>
      <c r="B32" s="2" t="s">
        <v>77</v>
      </c>
      <c r="C32" s="6">
        <v>275000</v>
      </c>
      <c r="D32" s="6">
        <v>275000</v>
      </c>
      <c r="E32" s="3">
        <f>(C32-D32)/D32</f>
        <v>0</v>
      </c>
      <c r="F32" s="3"/>
    </row>
    <row r="33" spans="1:6" x14ac:dyDescent="0.25">
      <c r="A33" s="2" t="s">
        <v>74</v>
      </c>
      <c r="B33" s="2" t="s">
        <v>78</v>
      </c>
      <c r="C33" s="6">
        <v>-275000</v>
      </c>
      <c r="D33" s="6">
        <v>-275000</v>
      </c>
      <c r="E33" s="3">
        <f>(C33-D33)/D33</f>
        <v>0</v>
      </c>
      <c r="F33" s="3"/>
    </row>
    <row r="34" spans="1:6" x14ac:dyDescent="0.25">
      <c r="A34" s="2" t="s">
        <v>100</v>
      </c>
      <c r="B34" s="2"/>
      <c r="C34" s="6">
        <f>SUM(C32:C33)</f>
        <v>0</v>
      </c>
      <c r="D34" s="6">
        <f>SUM(D32:D33)</f>
        <v>0</v>
      </c>
      <c r="E34" s="3"/>
      <c r="F34" s="3"/>
    </row>
    <row r="36" spans="1:6" ht="15.75" x14ac:dyDescent="0.25">
      <c r="A36" s="57" t="s">
        <v>79</v>
      </c>
      <c r="B36" s="57"/>
      <c r="C36" s="57"/>
      <c r="D36" s="57"/>
      <c r="E36" s="57"/>
      <c r="F36" s="57"/>
    </row>
    <row r="37" spans="1:6" x14ac:dyDescent="0.25">
      <c r="A37" s="4" t="s">
        <v>8</v>
      </c>
      <c r="B37" s="5" t="s">
        <v>76</v>
      </c>
      <c r="C37" s="5" t="s">
        <v>478</v>
      </c>
      <c r="D37" s="5" t="s">
        <v>480</v>
      </c>
      <c r="E37" s="5" t="s">
        <v>6</v>
      </c>
      <c r="F37" s="4" t="s">
        <v>56</v>
      </c>
    </row>
    <row r="38" spans="1:6" x14ac:dyDescent="0.25">
      <c r="A38" s="2" t="s">
        <v>80</v>
      </c>
      <c r="B38" s="2" t="s">
        <v>77</v>
      </c>
      <c r="C38" s="6">
        <v>56214</v>
      </c>
      <c r="D38" s="6">
        <v>54960</v>
      </c>
      <c r="E38" s="3">
        <f>(C38-D38)/D38</f>
        <v>2.2816593886462882E-2</v>
      </c>
      <c r="F38" s="3"/>
    </row>
    <row r="39" spans="1:6" x14ac:dyDescent="0.25">
      <c r="A39" s="2" t="s">
        <v>81</v>
      </c>
      <c r="B39" s="2" t="s">
        <v>78</v>
      </c>
      <c r="C39" s="6">
        <v>-56214</v>
      </c>
      <c r="D39" s="6">
        <v>-54960</v>
      </c>
      <c r="E39" s="3">
        <f>(C39-D39)/D39</f>
        <v>2.2816593886462882E-2</v>
      </c>
      <c r="F39" s="3"/>
    </row>
    <row r="40" spans="1:6" x14ac:dyDescent="0.25">
      <c r="A40" s="2" t="s">
        <v>100</v>
      </c>
      <c r="B40" s="2"/>
      <c r="C40" s="6">
        <f>SUM(C38:C39)</f>
        <v>0</v>
      </c>
      <c r="D40" s="6"/>
      <c r="E40" s="3"/>
      <c r="F40" s="3"/>
    </row>
    <row r="42" spans="1:6" ht="15.75" x14ac:dyDescent="0.25">
      <c r="A42" s="57" t="s">
        <v>84</v>
      </c>
      <c r="B42" s="57"/>
      <c r="C42" s="57"/>
      <c r="D42" s="57"/>
      <c r="E42" s="57"/>
      <c r="F42" s="57"/>
    </row>
    <row r="43" spans="1:6" x14ac:dyDescent="0.25">
      <c r="A43" s="4" t="s">
        <v>8</v>
      </c>
      <c r="B43" s="5" t="s">
        <v>76</v>
      </c>
      <c r="C43" s="5" t="s">
        <v>478</v>
      </c>
      <c r="D43" s="5" t="s">
        <v>480</v>
      </c>
      <c r="E43" s="5" t="s">
        <v>6</v>
      </c>
      <c r="F43" s="4" t="s">
        <v>56</v>
      </c>
    </row>
    <row r="44" spans="1:6" x14ac:dyDescent="0.25">
      <c r="A44" s="2" t="s">
        <v>82</v>
      </c>
      <c r="B44" s="2" t="s">
        <v>77</v>
      </c>
      <c r="C44" s="6">
        <v>57596</v>
      </c>
      <c r="D44" s="6">
        <v>56510</v>
      </c>
      <c r="E44" s="3">
        <f>(C44-D44)/D44</f>
        <v>1.9217837550875951E-2</v>
      </c>
      <c r="F44" s="3"/>
    </row>
    <row r="45" spans="1:6" x14ac:dyDescent="0.25">
      <c r="A45" s="2" t="s">
        <v>83</v>
      </c>
      <c r="B45" s="2" t="s">
        <v>78</v>
      </c>
      <c r="C45" s="6">
        <v>-57596</v>
      </c>
      <c r="D45" s="6">
        <v>-56510</v>
      </c>
      <c r="E45" s="3">
        <f>(C45-D45)/D45</f>
        <v>1.9217837550875951E-2</v>
      </c>
      <c r="F45" s="3"/>
    </row>
    <row r="46" spans="1:6" x14ac:dyDescent="0.25">
      <c r="A46" s="2" t="s">
        <v>100</v>
      </c>
      <c r="B46" s="2"/>
      <c r="C46" s="6">
        <f>SUM(C44:C45)</f>
        <v>0</v>
      </c>
      <c r="D46" s="6"/>
      <c r="E46" s="3"/>
      <c r="F46" s="3"/>
    </row>
    <row r="48" spans="1:6" ht="15.75" x14ac:dyDescent="0.25">
      <c r="A48" s="57" t="s">
        <v>85</v>
      </c>
      <c r="B48" s="57"/>
      <c r="C48" s="57"/>
      <c r="D48" s="57"/>
      <c r="E48" s="57"/>
      <c r="F48" s="57"/>
    </row>
    <row r="49" spans="1:6" x14ac:dyDescent="0.25">
      <c r="A49" s="4" t="s">
        <v>8</v>
      </c>
      <c r="B49" s="5" t="s">
        <v>76</v>
      </c>
      <c r="C49" s="5" t="s">
        <v>478</v>
      </c>
      <c r="D49" s="5" t="s">
        <v>480</v>
      </c>
      <c r="E49" s="5" t="s">
        <v>6</v>
      </c>
      <c r="F49" s="4" t="s">
        <v>56</v>
      </c>
    </row>
    <row r="50" spans="1:6" x14ac:dyDescent="0.25">
      <c r="A50" s="2" t="s">
        <v>86</v>
      </c>
      <c r="B50" s="2" t="s">
        <v>77</v>
      </c>
      <c r="C50" s="6">
        <v>127615</v>
      </c>
      <c r="D50" s="6">
        <v>125720</v>
      </c>
      <c r="E50" s="3">
        <f>(C50-D50)/D50</f>
        <v>1.5073178491886732E-2</v>
      </c>
      <c r="F50" s="3"/>
    </row>
    <row r="51" spans="1:6" x14ac:dyDescent="0.25">
      <c r="A51" s="2" t="s">
        <v>87</v>
      </c>
      <c r="B51" s="2" t="s">
        <v>78</v>
      </c>
      <c r="C51" s="6">
        <v>-127615</v>
      </c>
      <c r="D51" s="6">
        <v>-125720</v>
      </c>
      <c r="E51" s="3">
        <f>(C51-D51)/D51</f>
        <v>1.5073178491886732E-2</v>
      </c>
      <c r="F51" s="3"/>
    </row>
    <row r="52" spans="1:6" x14ac:dyDescent="0.25">
      <c r="A52" s="2" t="s">
        <v>100</v>
      </c>
      <c r="B52" s="2"/>
      <c r="C52" s="6">
        <f>SUM(C50:C51)</f>
        <v>0</v>
      </c>
      <c r="D52" s="6">
        <f>SUM(D50:D51)</f>
        <v>0</v>
      </c>
      <c r="E52" s="3"/>
      <c r="F52" s="3"/>
    </row>
    <row r="54" spans="1:6" x14ac:dyDescent="0.25">
      <c r="B54" t="s">
        <v>60</v>
      </c>
    </row>
    <row r="55" spans="1:6" x14ac:dyDescent="0.25">
      <c r="B55" t="s">
        <v>469</v>
      </c>
    </row>
  </sheetData>
  <mergeCells count="9">
    <mergeCell ref="A48:F48"/>
    <mergeCell ref="A1:F1"/>
    <mergeCell ref="A8:F8"/>
    <mergeCell ref="A15:F15"/>
    <mergeCell ref="A30:F30"/>
    <mergeCell ref="A36:F36"/>
    <mergeCell ref="A42:F42"/>
    <mergeCell ref="A22:F22"/>
    <mergeCell ref="A26:F26"/>
  </mergeCells>
  <pageMargins left="0.7" right="0.7" top="0.75" bottom="0.75" header="0.3" footer="0.3"/>
  <pageSetup scale="87" fitToHeight="0" orientation="landscape" r:id="rId1"/>
  <headerFooter>
    <oddHeader>&amp;C&amp;"-,Bold"&amp;18Lighting, Library, &amp; Fire District Revenue and Expenditures</oddHeader>
    <oddFooter>&amp;CPage: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F93C9-3164-45AE-865D-6EA2764694BC}">
  <sheetPr>
    <pageSetUpPr fitToPage="1"/>
  </sheetPr>
  <dimension ref="A1:F32"/>
  <sheetViews>
    <sheetView view="pageLayout" zoomScaleNormal="100" workbookViewId="0">
      <selection activeCell="F16" sqref="F16"/>
    </sheetView>
  </sheetViews>
  <sheetFormatPr defaultRowHeight="15" x14ac:dyDescent="0.25"/>
  <cols>
    <col min="1" max="1" width="12.5703125" bestFit="1" customWidth="1"/>
    <col min="2" max="2" width="25.5703125" bestFit="1" customWidth="1"/>
    <col min="3" max="4" width="14.28515625" bestFit="1" customWidth="1"/>
    <col min="5" max="5" width="28.28515625" bestFit="1" customWidth="1"/>
    <col min="6" max="6" width="36" bestFit="1" customWidth="1"/>
  </cols>
  <sheetData>
    <row r="1" spans="1:6" x14ac:dyDescent="0.25">
      <c r="A1" s="4" t="s">
        <v>8</v>
      </c>
      <c r="B1" s="5" t="s">
        <v>15</v>
      </c>
      <c r="C1" s="5" t="s">
        <v>478</v>
      </c>
      <c r="D1" s="5" t="s">
        <v>480</v>
      </c>
      <c r="E1" s="5" t="s">
        <v>6</v>
      </c>
      <c r="F1" s="4" t="s">
        <v>56</v>
      </c>
    </row>
    <row r="2" spans="1:6" x14ac:dyDescent="0.25">
      <c r="A2" s="2" t="s">
        <v>113</v>
      </c>
      <c r="B2" s="2" t="s">
        <v>33</v>
      </c>
      <c r="C2" s="6">
        <v>35500</v>
      </c>
      <c r="D2" s="6">
        <v>35500</v>
      </c>
      <c r="E2" s="3">
        <f>(C2-D2)/D2</f>
        <v>0</v>
      </c>
      <c r="F2" s="3"/>
    </row>
    <row r="3" spans="1:6" x14ac:dyDescent="0.25">
      <c r="A3" s="2" t="s">
        <v>114</v>
      </c>
      <c r="B3" s="2" t="s">
        <v>68</v>
      </c>
      <c r="C3" s="6">
        <v>112918</v>
      </c>
      <c r="D3" s="6">
        <v>108547</v>
      </c>
      <c r="E3" s="3">
        <f t="shared" ref="E3:E5" si="0">(C3-D3)/D3</f>
        <v>4.0268270887265423E-2</v>
      </c>
      <c r="F3" s="3"/>
    </row>
    <row r="4" spans="1:6" x14ac:dyDescent="0.25">
      <c r="A4" s="2" t="s">
        <v>115</v>
      </c>
      <c r="B4" s="2" t="s">
        <v>117</v>
      </c>
      <c r="C4" s="6">
        <v>104000</v>
      </c>
      <c r="D4" s="6">
        <v>104000</v>
      </c>
      <c r="E4" s="3">
        <f t="shared" si="0"/>
        <v>0</v>
      </c>
      <c r="F4" s="3"/>
    </row>
    <row r="5" spans="1:6" x14ac:dyDescent="0.25">
      <c r="A5" s="2" t="s">
        <v>116</v>
      </c>
      <c r="B5" s="2" t="s">
        <v>45</v>
      </c>
      <c r="C5" s="6">
        <v>500</v>
      </c>
      <c r="D5" s="6">
        <v>500</v>
      </c>
      <c r="E5" s="3">
        <f t="shared" si="0"/>
        <v>0</v>
      </c>
      <c r="F5" s="3"/>
    </row>
    <row r="6" spans="1:6" x14ac:dyDescent="0.25">
      <c r="A6" s="59" t="s">
        <v>158</v>
      </c>
      <c r="B6" s="59"/>
      <c r="C6" s="14">
        <f>SUM(C2:C5)</f>
        <v>252918</v>
      </c>
      <c r="D6" s="14">
        <f>SUM(D2:D5)</f>
        <v>248547</v>
      </c>
      <c r="E6" s="15">
        <f>(C6-D6)/D6</f>
        <v>1.7586211058673008E-2</v>
      </c>
      <c r="F6" s="16"/>
    </row>
    <row r="7" spans="1:6" ht="9.75" customHeight="1" x14ac:dyDescent="0.25">
      <c r="A7" s="18"/>
      <c r="B7" s="18"/>
      <c r="C7" s="18"/>
      <c r="D7" s="18"/>
      <c r="E7" s="18"/>
      <c r="F7" s="18"/>
    </row>
    <row r="8" spans="1:6" x14ac:dyDescent="0.25">
      <c r="A8" s="4" t="s">
        <v>8</v>
      </c>
      <c r="B8" s="5" t="s">
        <v>118</v>
      </c>
      <c r="C8" s="5" t="s">
        <v>9</v>
      </c>
      <c r="D8" s="5" t="s">
        <v>9</v>
      </c>
      <c r="E8" s="5" t="s">
        <v>6</v>
      </c>
      <c r="F8" s="4" t="s">
        <v>56</v>
      </c>
    </row>
    <row r="9" spans="1:6" x14ac:dyDescent="0.25">
      <c r="A9" s="2" t="s">
        <v>119</v>
      </c>
      <c r="B9" s="2" t="s">
        <v>141</v>
      </c>
      <c r="C9" s="6">
        <v>-28080</v>
      </c>
      <c r="D9" s="6">
        <v>-27000</v>
      </c>
      <c r="E9" s="3">
        <f>(C9-D9)/D9</f>
        <v>0.04</v>
      </c>
      <c r="F9" s="3"/>
    </row>
    <row r="10" spans="1:6" x14ac:dyDescent="0.25">
      <c r="A10" s="2" t="s">
        <v>120</v>
      </c>
      <c r="B10" s="2" t="s">
        <v>142</v>
      </c>
      <c r="C10" s="6">
        <v>-6000</v>
      </c>
      <c r="D10" s="6">
        <v>-6000</v>
      </c>
      <c r="E10" s="3">
        <f t="shared" ref="E10:E31" si="1">(C10-D10)/D10</f>
        <v>0</v>
      </c>
      <c r="F10" s="3"/>
    </row>
    <row r="11" spans="1:6" x14ac:dyDescent="0.25">
      <c r="A11" s="2" t="s">
        <v>121</v>
      </c>
      <c r="B11" s="2" t="s">
        <v>143</v>
      </c>
      <c r="C11" s="6">
        <v>-6913</v>
      </c>
      <c r="D11" s="6">
        <v>-6647</v>
      </c>
      <c r="E11" s="3">
        <f t="shared" si="1"/>
        <v>4.0018053257108471E-2</v>
      </c>
      <c r="F11" s="3"/>
    </row>
    <row r="12" spans="1:6" x14ac:dyDescent="0.25">
      <c r="A12" s="2" t="s">
        <v>122</v>
      </c>
      <c r="B12" s="2" t="s">
        <v>144</v>
      </c>
      <c r="C12" s="6">
        <v>-1000</v>
      </c>
      <c r="D12" s="6">
        <v>-1000</v>
      </c>
      <c r="E12" s="3">
        <f t="shared" si="1"/>
        <v>0</v>
      </c>
      <c r="F12" s="3"/>
    </row>
    <row r="13" spans="1:6" x14ac:dyDescent="0.25">
      <c r="A13" s="2" t="s">
        <v>123</v>
      </c>
      <c r="B13" s="2" t="s">
        <v>145</v>
      </c>
      <c r="C13" s="6">
        <v>-35000</v>
      </c>
      <c r="D13" s="6">
        <v>-10000</v>
      </c>
      <c r="E13" s="3">
        <f t="shared" si="1"/>
        <v>2.5</v>
      </c>
      <c r="F13" s="2"/>
    </row>
    <row r="14" spans="1:6" x14ac:dyDescent="0.25">
      <c r="A14" s="53" t="s">
        <v>136</v>
      </c>
      <c r="B14" s="53"/>
      <c r="C14" s="28">
        <f>SUM(C9:C13)</f>
        <v>-76993</v>
      </c>
      <c r="D14" s="28">
        <f>SUM(D9:D13)</f>
        <v>-50647</v>
      </c>
      <c r="E14" s="29">
        <f t="shared" si="1"/>
        <v>0.52018875747823168</v>
      </c>
      <c r="F14" s="30"/>
    </row>
    <row r="15" spans="1:6" x14ac:dyDescent="0.25">
      <c r="A15" s="2" t="s">
        <v>124</v>
      </c>
      <c r="B15" s="2" t="s">
        <v>146</v>
      </c>
      <c r="C15" s="6">
        <v>-5452</v>
      </c>
      <c r="D15" s="6">
        <v>-5452</v>
      </c>
      <c r="E15" s="3">
        <f t="shared" si="1"/>
        <v>0</v>
      </c>
      <c r="F15" s="2"/>
    </row>
    <row r="16" spans="1:6" x14ac:dyDescent="0.25">
      <c r="A16" s="2" t="s">
        <v>125</v>
      </c>
      <c r="B16" s="2" t="s">
        <v>147</v>
      </c>
      <c r="C16" s="6">
        <v>-60000</v>
      </c>
      <c r="D16" s="6">
        <v>-60000</v>
      </c>
      <c r="E16" s="3">
        <f t="shared" si="1"/>
        <v>0</v>
      </c>
      <c r="F16" s="2"/>
    </row>
    <row r="17" spans="1:6" x14ac:dyDescent="0.25">
      <c r="A17" s="2" t="s">
        <v>126</v>
      </c>
      <c r="B17" s="2" t="s">
        <v>148</v>
      </c>
      <c r="C17" s="6">
        <v>-34973</v>
      </c>
      <c r="D17" s="6">
        <v>-34973</v>
      </c>
      <c r="E17" s="3">
        <f t="shared" si="1"/>
        <v>0</v>
      </c>
      <c r="F17" s="2"/>
    </row>
    <row r="18" spans="1:6" x14ac:dyDescent="0.25">
      <c r="A18" s="2" t="s">
        <v>127</v>
      </c>
      <c r="B18" s="2" t="s">
        <v>149</v>
      </c>
      <c r="C18" s="6">
        <v>-22000</v>
      </c>
      <c r="D18" s="6">
        <v>-22000</v>
      </c>
      <c r="E18" s="3">
        <f t="shared" si="1"/>
        <v>0</v>
      </c>
      <c r="F18" s="2"/>
    </row>
    <row r="19" spans="1:6" x14ac:dyDescent="0.25">
      <c r="A19" s="2" t="s">
        <v>128</v>
      </c>
      <c r="B19" s="2" t="s">
        <v>150</v>
      </c>
      <c r="C19" s="6">
        <v>-8000</v>
      </c>
      <c r="D19" s="6">
        <v>-8000</v>
      </c>
      <c r="E19" s="3">
        <f t="shared" si="1"/>
        <v>0</v>
      </c>
      <c r="F19" s="2"/>
    </row>
    <row r="20" spans="1:6" x14ac:dyDescent="0.25">
      <c r="A20" s="53" t="s">
        <v>160</v>
      </c>
      <c r="B20" s="53"/>
      <c r="C20" s="31">
        <f>SUM(C15:C19)</f>
        <v>-130425</v>
      </c>
      <c r="D20" s="31">
        <f>SUM(D15:D19)</f>
        <v>-130425</v>
      </c>
      <c r="E20" s="29">
        <f t="shared" si="1"/>
        <v>0</v>
      </c>
      <c r="F20" s="30"/>
    </row>
    <row r="21" spans="1:6" x14ac:dyDescent="0.25">
      <c r="A21" s="2" t="s">
        <v>129</v>
      </c>
      <c r="B21" s="2" t="s">
        <v>151</v>
      </c>
      <c r="C21" s="6">
        <v>-6800</v>
      </c>
      <c r="D21" s="6">
        <v>-6800</v>
      </c>
      <c r="E21" s="3">
        <f t="shared" si="1"/>
        <v>0</v>
      </c>
      <c r="F21" s="2"/>
    </row>
    <row r="22" spans="1:6" x14ac:dyDescent="0.25">
      <c r="A22" s="2" t="s">
        <v>130</v>
      </c>
      <c r="B22" s="2" t="s">
        <v>152</v>
      </c>
      <c r="C22" s="6">
        <v>-1500</v>
      </c>
      <c r="D22" s="6">
        <v>-1500</v>
      </c>
      <c r="E22" s="3">
        <f t="shared" si="1"/>
        <v>0</v>
      </c>
      <c r="F22" s="2"/>
    </row>
    <row r="23" spans="1:6" x14ac:dyDescent="0.25">
      <c r="A23" s="2" t="s">
        <v>131</v>
      </c>
      <c r="B23" s="2" t="s">
        <v>153</v>
      </c>
      <c r="C23" s="6">
        <v>-200</v>
      </c>
      <c r="D23" s="6">
        <v>-200</v>
      </c>
      <c r="E23" s="3">
        <f t="shared" si="1"/>
        <v>0</v>
      </c>
      <c r="F23" s="2"/>
    </row>
    <row r="24" spans="1:6" x14ac:dyDescent="0.25">
      <c r="A24" s="2" t="s">
        <v>132</v>
      </c>
      <c r="B24" s="2" t="s">
        <v>154</v>
      </c>
      <c r="C24" s="6">
        <v>-22000</v>
      </c>
      <c r="D24" s="6">
        <v>-22000</v>
      </c>
      <c r="E24" s="3">
        <f t="shared" si="1"/>
        <v>0</v>
      </c>
      <c r="F24" s="2"/>
    </row>
    <row r="25" spans="1:6" x14ac:dyDescent="0.25">
      <c r="A25" s="53" t="s">
        <v>137</v>
      </c>
      <c r="B25" s="53"/>
      <c r="C25" s="28">
        <f>SUM(C21:C24)</f>
        <v>-30500</v>
      </c>
      <c r="D25" s="28">
        <f>SUM(D21:D24)</f>
        <v>-30500</v>
      </c>
      <c r="E25" s="29">
        <f t="shared" si="1"/>
        <v>0</v>
      </c>
      <c r="F25" s="30"/>
    </row>
    <row r="26" spans="1:6" x14ac:dyDescent="0.25">
      <c r="A26" s="2" t="s">
        <v>133</v>
      </c>
      <c r="B26" s="2" t="s">
        <v>155</v>
      </c>
      <c r="C26" s="6"/>
      <c r="D26" s="6">
        <v>-20000</v>
      </c>
      <c r="E26" s="3">
        <f t="shared" si="1"/>
        <v>-1</v>
      </c>
      <c r="F26" s="2"/>
    </row>
    <row r="27" spans="1:6" x14ac:dyDescent="0.25">
      <c r="A27" s="2" t="s">
        <v>134</v>
      </c>
      <c r="B27" s="2" t="s">
        <v>156</v>
      </c>
      <c r="C27" s="6"/>
      <c r="D27" s="6">
        <v>-1975</v>
      </c>
      <c r="E27" s="3">
        <f t="shared" si="1"/>
        <v>-1</v>
      </c>
      <c r="F27" s="2"/>
    </row>
    <row r="28" spans="1:6" x14ac:dyDescent="0.25">
      <c r="A28" s="53" t="s">
        <v>138</v>
      </c>
      <c r="B28" s="53"/>
      <c r="C28" s="28">
        <f>SUM(C26:C27)</f>
        <v>0</v>
      </c>
      <c r="D28" s="28">
        <f>SUM(D26:D27)</f>
        <v>-21975</v>
      </c>
      <c r="E28" s="29">
        <f t="shared" si="1"/>
        <v>-1</v>
      </c>
      <c r="F28" s="30"/>
    </row>
    <row r="29" spans="1:6" x14ac:dyDescent="0.25">
      <c r="A29" s="2" t="s">
        <v>135</v>
      </c>
      <c r="B29" s="2" t="s">
        <v>157</v>
      </c>
      <c r="C29" s="6">
        <v>-15000</v>
      </c>
      <c r="D29" s="6">
        <v>-15000</v>
      </c>
      <c r="E29" s="3">
        <f t="shared" si="1"/>
        <v>0</v>
      </c>
      <c r="F29" s="2"/>
    </row>
    <row r="30" spans="1:6" x14ac:dyDescent="0.25">
      <c r="A30" s="53" t="s">
        <v>139</v>
      </c>
      <c r="B30" s="53"/>
      <c r="C30" s="28">
        <f>SUM(C29)</f>
        <v>-15000</v>
      </c>
      <c r="D30" s="28">
        <f>SUM(D29)</f>
        <v>-15000</v>
      </c>
      <c r="E30" s="29">
        <f t="shared" si="1"/>
        <v>0</v>
      </c>
      <c r="F30" s="30"/>
    </row>
    <row r="31" spans="1:6" x14ac:dyDescent="0.25">
      <c r="A31" s="54" t="s">
        <v>140</v>
      </c>
      <c r="B31" s="54"/>
      <c r="C31" s="43">
        <f>SUM(C30,C28,C25,C20,C14)</f>
        <v>-252918</v>
      </c>
      <c r="D31" s="43">
        <f>SUM(D30,D28,D25,D20,D14)</f>
        <v>-248547</v>
      </c>
      <c r="E31" s="44">
        <f t="shared" si="1"/>
        <v>1.7586211058673008E-2</v>
      </c>
      <c r="F31" s="42"/>
    </row>
    <row r="32" spans="1:6" x14ac:dyDescent="0.25">
      <c r="B32" t="s">
        <v>159</v>
      </c>
      <c r="C32" s="10">
        <f>C6+C31</f>
        <v>0</v>
      </c>
      <c r="D32" s="10">
        <f>D6+D31</f>
        <v>0</v>
      </c>
      <c r="F32" t="s">
        <v>161</v>
      </c>
    </row>
  </sheetData>
  <mergeCells count="7">
    <mergeCell ref="A30:B30"/>
    <mergeCell ref="A31:B31"/>
    <mergeCell ref="A6:B6"/>
    <mergeCell ref="A14:B14"/>
    <mergeCell ref="A20:B20"/>
    <mergeCell ref="A25:B25"/>
    <mergeCell ref="A28:B28"/>
  </mergeCells>
  <pageMargins left="0.7" right="0.7" top="0.75" bottom="0.75" header="0.3" footer="0.3"/>
  <pageSetup scale="93" fitToHeight="0" orientation="landscape" r:id="rId1"/>
  <headerFooter>
    <oddHeader>&amp;C&amp;"-,Bold"&amp;18Phoenicia Water District</oddHeader>
    <oddFooter>&amp;CPage: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ED03-9FB3-4D78-A033-47D12D54507C}">
  <sheetPr>
    <pageSetUpPr fitToPage="1"/>
  </sheetPr>
  <dimension ref="A1:F30"/>
  <sheetViews>
    <sheetView view="pageLayout" zoomScaleNormal="100" workbookViewId="0">
      <selection activeCell="F4" sqref="F4"/>
    </sheetView>
  </sheetViews>
  <sheetFormatPr defaultRowHeight="15" x14ac:dyDescent="0.25"/>
  <cols>
    <col min="1" max="1" width="12.5703125" bestFit="1" customWidth="1"/>
    <col min="2" max="2" width="25.5703125" bestFit="1" customWidth="1"/>
    <col min="3" max="3" width="14.28515625" bestFit="1" customWidth="1"/>
    <col min="4" max="4" width="13.42578125" bestFit="1" customWidth="1"/>
    <col min="5" max="5" width="28.28515625" bestFit="1" customWidth="1"/>
    <col min="6" max="6" width="36.42578125" bestFit="1" customWidth="1"/>
  </cols>
  <sheetData>
    <row r="1" spans="1:6" x14ac:dyDescent="0.25">
      <c r="A1" s="4" t="s">
        <v>8</v>
      </c>
      <c r="B1" s="5" t="s">
        <v>15</v>
      </c>
      <c r="C1" s="5" t="s">
        <v>478</v>
      </c>
      <c r="D1" s="5" t="s">
        <v>480</v>
      </c>
      <c r="E1" s="5" t="s">
        <v>6</v>
      </c>
      <c r="F1" s="4" t="s">
        <v>56</v>
      </c>
    </row>
    <row r="2" spans="1:6" x14ac:dyDescent="0.25">
      <c r="A2" s="2" t="s">
        <v>165</v>
      </c>
      <c r="B2" s="2" t="s">
        <v>33</v>
      </c>
      <c r="C2" s="6">
        <v>14000</v>
      </c>
      <c r="D2" s="6">
        <v>14000</v>
      </c>
      <c r="E2" s="3">
        <f>(C2-D2)/D2</f>
        <v>0</v>
      </c>
      <c r="F2" s="3"/>
    </row>
    <row r="3" spans="1:6" x14ac:dyDescent="0.25">
      <c r="A3" s="2" t="s">
        <v>166</v>
      </c>
      <c r="B3" s="2" t="s">
        <v>68</v>
      </c>
      <c r="C3" s="6">
        <v>69759</v>
      </c>
      <c r="D3" s="6">
        <v>58647</v>
      </c>
      <c r="E3" s="3">
        <f t="shared" ref="E3:E4" si="0">(C3-D3)/D3</f>
        <v>0.18947260729449078</v>
      </c>
      <c r="F3" s="3"/>
    </row>
    <row r="4" spans="1:6" x14ac:dyDescent="0.25">
      <c r="A4" s="2" t="s">
        <v>167</v>
      </c>
      <c r="B4" s="2" t="s">
        <v>117</v>
      </c>
      <c r="C4" s="6">
        <v>51695.68</v>
      </c>
      <c r="D4" s="6">
        <v>50000</v>
      </c>
      <c r="E4" s="3">
        <f t="shared" si="0"/>
        <v>3.3913600000000009E-2</v>
      </c>
      <c r="F4" s="3"/>
    </row>
    <row r="5" spans="1:6" x14ac:dyDescent="0.25">
      <c r="A5" s="2" t="s">
        <v>168</v>
      </c>
      <c r="B5" s="2" t="s">
        <v>45</v>
      </c>
      <c r="C5" s="6">
        <v>0</v>
      </c>
      <c r="D5" s="6">
        <v>0</v>
      </c>
      <c r="E5" s="3"/>
      <c r="F5" s="3"/>
    </row>
    <row r="6" spans="1:6" x14ac:dyDescent="0.25">
      <c r="A6" s="59" t="s">
        <v>158</v>
      </c>
      <c r="B6" s="59"/>
      <c r="C6" s="14">
        <f>SUM(C2:C5)</f>
        <v>135454.68</v>
      </c>
      <c r="D6" s="14">
        <f>SUM(D2:D5)</f>
        <v>122647</v>
      </c>
      <c r="E6" s="15">
        <f>(C6-D6)/D6</f>
        <v>0.10442717718329836</v>
      </c>
      <c r="F6" s="16"/>
    </row>
    <row r="7" spans="1:6" x14ac:dyDescent="0.25">
      <c r="A7" s="18"/>
      <c r="B7" s="18"/>
      <c r="C7" s="18"/>
      <c r="D7" s="18"/>
      <c r="E7" s="18"/>
      <c r="F7" s="18"/>
    </row>
    <row r="8" spans="1:6" x14ac:dyDescent="0.25">
      <c r="A8" s="4" t="s">
        <v>8</v>
      </c>
      <c r="B8" s="5" t="s">
        <v>118</v>
      </c>
      <c r="C8" s="5" t="s">
        <v>478</v>
      </c>
      <c r="D8" s="17" t="s">
        <v>480</v>
      </c>
      <c r="E8" s="5" t="s">
        <v>6</v>
      </c>
      <c r="F8" s="4" t="s">
        <v>56</v>
      </c>
    </row>
    <row r="9" spans="1:6" x14ac:dyDescent="0.25">
      <c r="A9" s="2" t="s">
        <v>169</v>
      </c>
      <c r="B9" s="2" t="s">
        <v>141</v>
      </c>
      <c r="C9" s="6">
        <v>-28080</v>
      </c>
      <c r="D9" s="6">
        <v>-27030</v>
      </c>
      <c r="E9" s="3">
        <f>(C9-D9)/D9</f>
        <v>3.8845726970033294E-2</v>
      </c>
      <c r="F9" s="3"/>
    </row>
    <row r="10" spans="1:6" x14ac:dyDescent="0.25">
      <c r="A10" s="2" t="s">
        <v>170</v>
      </c>
      <c r="B10" s="2" t="s">
        <v>163</v>
      </c>
      <c r="C10" s="6">
        <v>-1575</v>
      </c>
      <c r="D10" s="6">
        <v>-1513.68</v>
      </c>
      <c r="E10" s="3">
        <f t="shared" ref="E10:E29" si="1">(C10-D10)/D10</f>
        <v>4.0510543840177535E-2</v>
      </c>
      <c r="F10" s="3"/>
    </row>
    <row r="11" spans="1:6" x14ac:dyDescent="0.25">
      <c r="A11" s="2" t="s">
        <v>171</v>
      </c>
      <c r="B11" s="2" t="s">
        <v>144</v>
      </c>
      <c r="C11" s="6">
        <v>-500</v>
      </c>
      <c r="D11" s="6">
        <v>-500</v>
      </c>
      <c r="E11" s="3">
        <f t="shared" si="1"/>
        <v>0</v>
      </c>
      <c r="F11" s="3"/>
    </row>
    <row r="12" spans="1:6" x14ac:dyDescent="0.25">
      <c r="A12" s="2" t="s">
        <v>172</v>
      </c>
      <c r="B12" s="2" t="s">
        <v>145</v>
      </c>
      <c r="C12" s="6">
        <v>-864</v>
      </c>
      <c r="D12" s="6">
        <v>-864</v>
      </c>
      <c r="E12" s="3">
        <f t="shared" si="1"/>
        <v>0</v>
      </c>
      <c r="F12" s="2"/>
    </row>
    <row r="13" spans="1:6" x14ac:dyDescent="0.25">
      <c r="A13" s="53" t="s">
        <v>136</v>
      </c>
      <c r="B13" s="53"/>
      <c r="C13" s="28">
        <f>SUM(C9:C12)</f>
        <v>-31019</v>
      </c>
      <c r="D13" s="28">
        <f>SUM(D9:D12)</f>
        <v>-29907.68</v>
      </c>
      <c r="E13" s="29">
        <f t="shared" si="1"/>
        <v>3.7158348624834817E-2</v>
      </c>
      <c r="F13" s="30"/>
    </row>
    <row r="14" spans="1:6" x14ac:dyDescent="0.25">
      <c r="A14" s="2" t="s">
        <v>173</v>
      </c>
      <c r="B14" s="2" t="s">
        <v>146</v>
      </c>
      <c r="C14" s="6">
        <v>-2000</v>
      </c>
      <c r="D14" s="6">
        <v>-2000</v>
      </c>
      <c r="E14" s="3">
        <f t="shared" si="1"/>
        <v>0</v>
      </c>
      <c r="F14" s="2"/>
    </row>
    <row r="15" spans="1:6" x14ac:dyDescent="0.25">
      <c r="A15" s="2" t="s">
        <v>174</v>
      </c>
      <c r="B15" s="2" t="s">
        <v>147</v>
      </c>
      <c r="C15" s="6">
        <v>-12500</v>
      </c>
      <c r="D15" s="6">
        <v>-12500</v>
      </c>
      <c r="E15" s="3">
        <f t="shared" si="1"/>
        <v>0</v>
      </c>
      <c r="F15" s="2"/>
    </row>
    <row r="16" spans="1:6" x14ac:dyDescent="0.25">
      <c r="A16" s="2" t="s">
        <v>175</v>
      </c>
      <c r="B16" s="2" t="s">
        <v>148</v>
      </c>
      <c r="C16" s="6">
        <v>-7500</v>
      </c>
      <c r="D16" s="6">
        <v>-7500</v>
      </c>
      <c r="E16" s="3">
        <f t="shared" si="1"/>
        <v>0</v>
      </c>
      <c r="F16" s="2"/>
    </row>
    <row r="17" spans="1:6" x14ac:dyDescent="0.25">
      <c r="A17" s="2" t="s">
        <v>176</v>
      </c>
      <c r="B17" s="2" t="s">
        <v>149</v>
      </c>
      <c r="C17" s="6">
        <v>-5100</v>
      </c>
      <c r="D17" s="6">
        <v>-5100</v>
      </c>
      <c r="E17" s="3">
        <f t="shared" si="1"/>
        <v>0</v>
      </c>
      <c r="F17" s="2"/>
    </row>
    <row r="18" spans="1:6" x14ac:dyDescent="0.25">
      <c r="A18" s="2"/>
      <c r="B18" s="2" t="s">
        <v>150</v>
      </c>
      <c r="C18" s="6">
        <v>0</v>
      </c>
      <c r="D18" s="6">
        <v>0</v>
      </c>
      <c r="E18" s="3"/>
      <c r="F18" s="2"/>
    </row>
    <row r="19" spans="1:6" x14ac:dyDescent="0.25">
      <c r="A19" s="53" t="s">
        <v>160</v>
      </c>
      <c r="B19" s="53"/>
      <c r="C19" s="31">
        <f>SUM(C14:C18)</f>
        <v>-27100</v>
      </c>
      <c r="D19" s="31">
        <f>SUM(D14:D18)</f>
        <v>-27100</v>
      </c>
      <c r="E19" s="29">
        <f t="shared" si="1"/>
        <v>0</v>
      </c>
      <c r="F19" s="30"/>
    </row>
    <row r="20" spans="1:6" x14ac:dyDescent="0.25">
      <c r="A20" s="2" t="s">
        <v>177</v>
      </c>
      <c r="B20" s="2" t="s">
        <v>151</v>
      </c>
      <c r="C20" s="6">
        <v>-5000</v>
      </c>
      <c r="D20" s="6">
        <v>-5000</v>
      </c>
      <c r="E20" s="3">
        <f t="shared" si="1"/>
        <v>0</v>
      </c>
      <c r="F20" s="2"/>
    </row>
    <row r="21" spans="1:6" x14ac:dyDescent="0.25">
      <c r="A21" s="2" t="s">
        <v>178</v>
      </c>
      <c r="B21" s="2" t="s">
        <v>152</v>
      </c>
      <c r="C21" s="6">
        <v>-2135</v>
      </c>
      <c r="D21" s="6">
        <v>-2135</v>
      </c>
      <c r="E21" s="3">
        <f t="shared" si="1"/>
        <v>0</v>
      </c>
      <c r="F21" s="2"/>
    </row>
    <row r="22" spans="1:6" x14ac:dyDescent="0.25">
      <c r="A22" s="2" t="s">
        <v>179</v>
      </c>
      <c r="B22" s="2" t="s">
        <v>153</v>
      </c>
      <c r="C22" s="6">
        <v>-200</v>
      </c>
      <c r="D22" s="6">
        <v>-200</v>
      </c>
      <c r="E22" s="3">
        <f t="shared" si="1"/>
        <v>0</v>
      </c>
      <c r="F22" s="2"/>
    </row>
    <row r="23" spans="1:6" x14ac:dyDescent="0.25">
      <c r="A23" s="2"/>
      <c r="B23" s="2" t="s">
        <v>154</v>
      </c>
      <c r="C23" s="6">
        <v>0</v>
      </c>
      <c r="D23" s="6">
        <v>0</v>
      </c>
      <c r="E23" s="3"/>
      <c r="F23" s="2"/>
    </row>
    <row r="24" spans="1:6" x14ac:dyDescent="0.25">
      <c r="A24" s="53" t="s">
        <v>137</v>
      </c>
      <c r="B24" s="53"/>
      <c r="C24" s="28">
        <f>SUM(C20:C23)</f>
        <v>-7335</v>
      </c>
      <c r="D24" s="28">
        <f>SUM(D20:D23)</f>
        <v>-7335</v>
      </c>
      <c r="E24" s="29">
        <f t="shared" si="1"/>
        <v>0</v>
      </c>
      <c r="F24" s="30"/>
    </row>
    <row r="25" spans="1:6" x14ac:dyDescent="0.25">
      <c r="A25" s="2" t="s">
        <v>180</v>
      </c>
      <c r="B25" s="2" t="s">
        <v>164</v>
      </c>
      <c r="C25" s="6">
        <v>-50000</v>
      </c>
      <c r="D25" s="6">
        <v>-50000</v>
      </c>
      <c r="E25" s="3">
        <f t="shared" si="1"/>
        <v>0</v>
      </c>
      <c r="F25" s="2"/>
    </row>
    <row r="26" spans="1:6" x14ac:dyDescent="0.25">
      <c r="A26" s="53" t="s">
        <v>138</v>
      </c>
      <c r="B26" s="53"/>
      <c r="C26" s="28">
        <f>SUM(C25)</f>
        <v>-50000</v>
      </c>
      <c r="D26" s="28">
        <f>SUM(D25)</f>
        <v>-50000</v>
      </c>
      <c r="E26" s="29">
        <f t="shared" si="1"/>
        <v>0</v>
      </c>
      <c r="F26" s="30"/>
    </row>
    <row r="27" spans="1:6" x14ac:dyDescent="0.25">
      <c r="A27" s="2" t="s">
        <v>181</v>
      </c>
      <c r="B27" s="2" t="s">
        <v>157</v>
      </c>
      <c r="C27" s="6">
        <v>-20000</v>
      </c>
      <c r="D27" s="6">
        <v>-10000</v>
      </c>
      <c r="E27" s="3">
        <f t="shared" si="1"/>
        <v>1</v>
      </c>
      <c r="F27" s="2"/>
    </row>
    <row r="28" spans="1:6" x14ac:dyDescent="0.25">
      <c r="A28" s="53" t="s">
        <v>139</v>
      </c>
      <c r="B28" s="53"/>
      <c r="C28" s="28">
        <f>SUM(C27)</f>
        <v>-20000</v>
      </c>
      <c r="D28" s="28">
        <f>SUM(D27)</f>
        <v>-10000</v>
      </c>
      <c r="E28" s="3">
        <f t="shared" si="1"/>
        <v>1</v>
      </c>
      <c r="F28" s="30"/>
    </row>
    <row r="29" spans="1:6" x14ac:dyDescent="0.25">
      <c r="A29" s="59" t="s">
        <v>140</v>
      </c>
      <c r="B29" s="59"/>
      <c r="C29" s="14">
        <f>SUM(C28,C26,C24,C19,C13)</f>
        <v>-135454</v>
      </c>
      <c r="D29" s="14">
        <f>SUM(D28,D26,D24,D19,D13)</f>
        <v>-124342.68</v>
      </c>
      <c r="E29" s="15">
        <f t="shared" si="1"/>
        <v>8.9360467379342376E-2</v>
      </c>
      <c r="F29" s="16"/>
    </row>
    <row r="30" spans="1:6" x14ac:dyDescent="0.25">
      <c r="B30" t="s">
        <v>159</v>
      </c>
      <c r="C30" s="10">
        <f>C6+C29</f>
        <v>0.67999999999301508</v>
      </c>
      <c r="D30" s="10">
        <f>D6+D29</f>
        <v>-1695.679999999993</v>
      </c>
    </row>
  </sheetData>
  <mergeCells count="7">
    <mergeCell ref="A28:B28"/>
    <mergeCell ref="A29:B29"/>
    <mergeCell ref="A6:B6"/>
    <mergeCell ref="A13:B13"/>
    <mergeCell ref="A19:B19"/>
    <mergeCell ref="A24:B24"/>
    <mergeCell ref="A26:B26"/>
  </mergeCells>
  <pageMargins left="0.7" right="0.7" top="0.75" bottom="0.75" header="0.3" footer="0.3"/>
  <pageSetup scale="93" fitToHeight="0" orientation="landscape" r:id="rId1"/>
  <headerFooter>
    <oddHeader>&amp;C&amp;"-,Bold"&amp;18Pine Hill Water District</oddHeader>
    <oddFooter>&amp;CPage: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Budget Overview</vt:lpstr>
      <vt:lpstr>Schedule of Salaries</vt:lpstr>
      <vt:lpstr>General Fund Revenues</vt:lpstr>
      <vt:lpstr>General Fund Expenses</vt:lpstr>
      <vt:lpstr>Highway Fund Revenues</vt:lpstr>
      <vt:lpstr>Highway Fund Expenditures</vt:lpstr>
      <vt:lpstr>Fire, Light, Library Districts</vt:lpstr>
      <vt:lpstr>Phoenicia Water District</vt:lpstr>
      <vt:lpstr>Pine Hill Water District</vt:lpstr>
      <vt:lpstr>Shandaken Septic District</vt:lpstr>
      <vt:lpstr>'Budget Overview'!Print_Area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Drake</dc:creator>
  <cp:lastModifiedBy>Joyce Grant</cp:lastModifiedBy>
  <cp:lastPrinted>2025-10-02T19:18:16Z</cp:lastPrinted>
  <dcterms:created xsi:type="dcterms:W3CDTF">2024-11-01T20:27:53Z</dcterms:created>
  <dcterms:modified xsi:type="dcterms:W3CDTF">2025-10-03T14:40:26Z</dcterms:modified>
</cp:coreProperties>
</file>